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1\Normal\"/>
    </mc:Choice>
  </mc:AlternateContent>
  <xr:revisionPtr revIDLastSave="0" documentId="13_ncr:1_{96AA5029-E013-462C-91BF-BED82EF4984B}" xr6:coauthVersionLast="47" xr6:coauthVersionMax="47" xr10:uidLastSave="{00000000-0000-0000-0000-000000000000}"/>
  <bookViews>
    <workbookView xWindow="-108" yWindow="-108" windowWidth="23256" windowHeight="14856" activeTab="1" xr2:uid="{00000000-000D-0000-FFFF-FFFF00000000}"/>
  </bookViews>
  <sheets>
    <sheet name="2024" sheetId="14" r:id="rId1"/>
    <sheet name="2025" sheetId="15" r:id="rId2"/>
    <sheet name="Params" sheetId="10" r:id="rId3"/>
    <sheet name="Synthése" sheetId="13" r:id="rId4"/>
  </sheets>
  <definedNames>
    <definedName name="AOUT" localSheetId="0">'2024'!#REF!</definedName>
    <definedName name="AOUT" localSheetId="1">'2025'!#REF!</definedName>
    <definedName name="AOUT">#REF!</definedName>
    <definedName name="AVANCE_SUR_SALAIRE" localSheetId="0">'2024'!#REF!</definedName>
    <definedName name="AVANCE_SUR_SALAIRE" localSheetId="1">'2025'!#REF!</definedName>
    <definedName name="AVANCE_SUR_SALAIRE">#REF!</definedName>
    <definedName name="AVRIL" localSheetId="0">'2024'!#REF!</definedName>
    <definedName name="AVRIL" localSheetId="1">'2025'!#REF!</definedName>
    <definedName name="AVRIL">#REF!</definedName>
    <definedName name="CRA" localSheetId="0">'2024'!$B$10</definedName>
    <definedName name="CRA" localSheetId="1">'2025'!$B$10</definedName>
    <definedName name="CRA">#REF!</definedName>
    <definedName name="CRA_ASTREINTE" localSheetId="0">'2024'!$B$14</definedName>
    <definedName name="CRA_ASTREINTE" localSheetId="1">'2025'!$B$14</definedName>
    <definedName name="CRA_ASTREINTE">#REF!</definedName>
    <definedName name="CRA_CP" localSheetId="0">'2024'!$B$12</definedName>
    <definedName name="CRA_CP" localSheetId="1">'2025'!$B$12</definedName>
    <definedName name="CRA_CP">#REF!</definedName>
    <definedName name="CRA_PRODUCTION" localSheetId="0">'2024'!$B$11</definedName>
    <definedName name="CRA_PRODUCTION" localSheetId="1">'2025'!$B$11</definedName>
    <definedName name="CRA_PRODUCTION">#REF!</definedName>
    <definedName name="CRA_SANS_SOLDE" localSheetId="0">'2024'!$B$13</definedName>
    <definedName name="CRA_SANS_SOLDE" localSheetId="1">'2025'!$B$13</definedName>
    <definedName name="CRA_SANS_SOLDE">#REF!</definedName>
    <definedName name="DECEMBRE" localSheetId="0">'2024'!$N$3</definedName>
    <definedName name="DECEMBRE" localSheetId="1">'2025'!$N$3</definedName>
    <definedName name="DECEMBRE">#REF!</definedName>
    <definedName name="ENTREES" localSheetId="0">'2024'!$B$16</definedName>
    <definedName name="ENTREES" localSheetId="1">'2025'!$B$16</definedName>
    <definedName name="ENTREES">#REF!</definedName>
    <definedName name="ENTREES_ASTREINTE" localSheetId="0">'2024'!$B$18</definedName>
    <definedName name="ENTREES_ASTREINTE" localSheetId="1">'2025'!$B$18</definedName>
    <definedName name="ENTREES_ASTREINTE">#REF!</definedName>
    <definedName name="ENTREES_FACTURE" localSheetId="0">'2024'!$B$17</definedName>
    <definedName name="ENTREES_FACTURE" localSheetId="1">'2025'!$B$17</definedName>
    <definedName name="ENTREES_FACTURE">#REF!</definedName>
    <definedName name="FEVRIER" localSheetId="0">'2024'!#REF!</definedName>
    <definedName name="FEVRIER" localSheetId="1">'2025'!#REF!</definedName>
    <definedName name="FEVRIER">#REF!</definedName>
    <definedName name="FRAIS_KM" localSheetId="0">'2024'!$B$30</definedName>
    <definedName name="FRAIS_KM" localSheetId="1">'2025'!$B$30</definedName>
    <definedName name="JANVIER" localSheetId="0">'2024'!#REF!</definedName>
    <definedName name="JANVIER" localSheetId="1">'2025'!#REF!</definedName>
    <definedName name="JANVIER">#REF!</definedName>
    <definedName name="JUILLET" localSheetId="0">'2024'!#REF!</definedName>
    <definedName name="JUILLET" localSheetId="1">'2025'!#REF!</definedName>
    <definedName name="JUILLET">#REF!</definedName>
    <definedName name="JUIN" localSheetId="0">'2024'!#REF!</definedName>
    <definedName name="JUIN" localSheetId="1">'2025'!#REF!</definedName>
    <definedName name="JUIN">#REF!</definedName>
    <definedName name="MAI" localSheetId="0">'2024'!#REF!</definedName>
    <definedName name="MAI" localSheetId="1">'2025'!#REF!</definedName>
    <definedName name="MAI">#REF!</definedName>
    <definedName name="MARS" localSheetId="0">'2024'!#REF!</definedName>
    <definedName name="MARS" localSheetId="1">'2025'!#REF!</definedName>
    <definedName name="MARS">#REF!</definedName>
    <definedName name="MOIS" localSheetId="0">'2024'!$B$3</definedName>
    <definedName name="MOIS" localSheetId="1">'2025'!$B$3</definedName>
    <definedName name="MOIS">#REF!</definedName>
    <definedName name="NOMBRE_KM" localSheetId="0">'2024'!$B$29</definedName>
    <definedName name="NOMBRE_KM" localSheetId="1">'2025'!$B$29</definedName>
    <definedName name="NOVEMBRE" localSheetId="0">'2024'!$M$3</definedName>
    <definedName name="NOVEMBRE" localSheetId="1">'2025'!$C$3</definedName>
    <definedName name="NOVEMBRE">#REF!</definedName>
    <definedName name="OCTOBRE" localSheetId="0">'2024'!#REF!</definedName>
    <definedName name="OCTOBRE" localSheetId="1">'2025'!#REF!</definedName>
    <definedName name="OCTOBRE">#REF!</definedName>
    <definedName name="REPAS" localSheetId="0">'2024'!$B$5</definedName>
    <definedName name="REPAS" localSheetId="1">'2025'!$B$5</definedName>
    <definedName name="REPAS">#REF!</definedName>
    <definedName name="REPAS_ACQUIS" localSheetId="0">'2024'!$B$7</definedName>
    <definedName name="REPAS_ACQUIS" localSheetId="1">'2025'!$B$7</definedName>
    <definedName name="REPAS_ACQUIS">#REF!</definedName>
    <definedName name="REPAS_PRIS" localSheetId="0">'2024'!$B$6</definedName>
    <definedName name="REPAS_PRIS" localSheetId="1">'2025'!$B$6</definedName>
    <definedName name="REPAS_PRIS">#REF!</definedName>
    <definedName name="REPAS_SOLDE" localSheetId="0">'2024'!$B$8</definedName>
    <definedName name="REPAS_SOLDE" localSheetId="1">'2025'!$B$8</definedName>
    <definedName name="REPAS_SOLDE">#REF!</definedName>
    <definedName name="SEPTEMBRE" localSheetId="0">'2024'!#REF!</definedName>
    <definedName name="SEPTEMBRE" localSheetId="1">'2025'!#REF!</definedName>
    <definedName name="SEPTEMBRE">#REF!</definedName>
    <definedName name="SOLDE" localSheetId="0">'2024'!$B$27</definedName>
    <definedName name="SOLDE" localSheetId="1">'2025'!$B$27</definedName>
    <definedName name="SORTIES" localSheetId="0">'2024'!$B$21</definedName>
    <definedName name="SORTIES" localSheetId="1">'2025'!$B$21</definedName>
    <definedName name="SORTIES">#REF!</definedName>
    <definedName name="SORTIES_ABONDEMENT" localSheetId="0">'2024'!#REF!</definedName>
    <definedName name="SORTIES_ABONDEMENT" localSheetId="1">'2025'!#REF!</definedName>
    <definedName name="SORTIES_ABONDEMENT">#REF!</definedName>
    <definedName name="SORTIES_CHARGES_SOCIALES_PATRONALES" localSheetId="0">'2024'!$B$23</definedName>
    <definedName name="SORTIES_CHARGES_SOCIALES_PATRONALES" localSheetId="1">'2025'!$B$23</definedName>
    <definedName name="SORTIES_CHARGES_SOCIALES_PATRONALES">#REF!</definedName>
    <definedName name="SORTIES_FRAIS_KM" localSheetId="0">'2024'!$B$24</definedName>
    <definedName name="SORTIES_FRAIS_KM" localSheetId="1">'2025'!$B$24</definedName>
    <definedName name="SORTIES_FRAIS_PEE_AMUNDI" localSheetId="0">'2024'!#REF!</definedName>
    <definedName name="SORTIES_FRAIS_PEE_AMUNDI" localSheetId="1">'2025'!#REF!</definedName>
    <definedName name="SORTIES_FRAIS_PEE_AMUNDI">#REF!</definedName>
    <definedName name="SORTIES_INTERESSEMENT" localSheetId="0">'2024'!#REF!</definedName>
    <definedName name="SORTIES_INTERESSEMENT" localSheetId="1">'2025'!#REF!</definedName>
    <definedName name="SORTIES_INTERESSEMENT">#REF!</definedName>
    <definedName name="SORTIES_SALAIRE_NET" localSheetId="0">'2024'!$B$22</definedName>
    <definedName name="SORTIES_SALAIRE_NET" localSheetId="1">'2025'!$B$22</definedName>
    <definedName name="SORTIES_SALAIRE_NET">#REF!</definedName>
    <definedName name="TOTAL" localSheetId="0">'2024'!$P$3</definedName>
    <definedName name="TOTAL" localSheetId="1">'2025'!$P$3</definedName>
    <definedName name="TOTAL">#REF!</definedName>
    <definedName name="TOTAL_ENTREES" localSheetId="0">'2024'!$B$19</definedName>
    <definedName name="TOTAL_ENTREES" localSheetId="1">'2025'!$B$19</definedName>
    <definedName name="TOTAL_ENTREES">#REF!</definedName>
    <definedName name="TOTAL_SORTIES" localSheetId="0">'2024'!$B$25</definedName>
    <definedName name="TOTAL_SORTIES" localSheetId="1">'2025'!$B$25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C4" i="13"/>
  <c r="C3" i="13"/>
  <c r="C23" i="15"/>
  <c r="C17" i="15"/>
  <c r="N17" i="14"/>
  <c r="C27" i="14"/>
  <c r="D27" i="14"/>
  <c r="E27" i="14"/>
  <c r="F27" i="14"/>
  <c r="G27" i="14"/>
  <c r="H27" i="14"/>
  <c r="I27" i="14"/>
  <c r="J27" i="14"/>
  <c r="K27" i="14"/>
  <c r="L27" i="14"/>
  <c r="C19" i="14"/>
  <c r="D19" i="14"/>
  <c r="E19" i="14"/>
  <c r="F19" i="14"/>
  <c r="G19" i="14"/>
  <c r="H19" i="14"/>
  <c r="I19" i="14"/>
  <c r="J19" i="14"/>
  <c r="K19" i="14"/>
  <c r="L19" i="14"/>
  <c r="C25" i="14"/>
  <c r="D25" i="14"/>
  <c r="E25" i="14"/>
  <c r="F25" i="14"/>
  <c r="G25" i="14"/>
  <c r="H25" i="14"/>
  <c r="I25" i="14"/>
  <c r="J25" i="14"/>
  <c r="K25" i="14"/>
  <c r="L25" i="14"/>
  <c r="C8" i="14"/>
  <c r="D8" i="14"/>
  <c r="E8" i="14"/>
  <c r="F8" i="14"/>
  <c r="G8" i="14"/>
  <c r="H8" i="14"/>
  <c r="I8" i="14"/>
  <c r="J8" i="14"/>
  <c r="K8" i="14"/>
  <c r="L8" i="14"/>
  <c r="D27" i="15"/>
  <c r="K27" i="15"/>
  <c r="L27" i="15"/>
  <c r="D25" i="15"/>
  <c r="E25" i="15"/>
  <c r="F25" i="15"/>
  <c r="G25" i="15"/>
  <c r="H25" i="15"/>
  <c r="I25" i="15"/>
  <c r="I27" i="15" s="1"/>
  <c r="J25" i="15"/>
  <c r="J27" i="15" s="1"/>
  <c r="K25" i="15"/>
  <c r="L25" i="15"/>
  <c r="M25" i="15"/>
  <c r="D19" i="15"/>
  <c r="E19" i="15"/>
  <c r="E27" i="15" s="1"/>
  <c r="F19" i="15"/>
  <c r="F27" i="15" s="1"/>
  <c r="G19" i="15"/>
  <c r="G27" i="15" s="1"/>
  <c r="H19" i="15"/>
  <c r="H27" i="15" s="1"/>
  <c r="I19" i="15"/>
  <c r="J19" i="15"/>
  <c r="K19" i="15"/>
  <c r="L19" i="15"/>
  <c r="M19" i="15"/>
  <c r="M27" i="15" s="1"/>
  <c r="D8" i="15"/>
  <c r="E8" i="15"/>
  <c r="F8" i="15"/>
  <c r="G8" i="15"/>
  <c r="H8" i="15"/>
  <c r="I8" i="15"/>
  <c r="J8" i="15"/>
  <c r="K8" i="15"/>
  <c r="L8" i="15"/>
  <c r="M8" i="15"/>
  <c r="P30" i="15"/>
  <c r="P29" i="15"/>
  <c r="P24" i="15"/>
  <c r="N25" i="15"/>
  <c r="P22" i="15"/>
  <c r="P18" i="15"/>
  <c r="N19" i="15"/>
  <c r="P14" i="15"/>
  <c r="P13" i="15"/>
  <c r="P12" i="15"/>
  <c r="P11" i="15"/>
  <c r="N8" i="15"/>
  <c r="C8" i="15"/>
  <c r="P7" i="15"/>
  <c r="P6" i="15"/>
  <c r="P30" i="14"/>
  <c r="P29" i="14"/>
  <c r="P32" i="14" s="1"/>
  <c r="P24" i="14"/>
  <c r="N23" i="14"/>
  <c r="N25" i="14" s="1"/>
  <c r="M23" i="14"/>
  <c r="M25" i="14" s="1"/>
  <c r="P22" i="14"/>
  <c r="P18" i="14"/>
  <c r="N19" i="14"/>
  <c r="M17" i="14"/>
  <c r="M19" i="14" s="1"/>
  <c r="P14" i="14"/>
  <c r="P13" i="14"/>
  <c r="P12" i="14"/>
  <c r="P11" i="14"/>
  <c r="N8" i="14"/>
  <c r="M8" i="14"/>
  <c r="P7" i="14"/>
  <c r="P6" i="14"/>
  <c r="P8" i="14" l="1"/>
  <c r="P33" i="14"/>
  <c r="N27" i="14"/>
  <c r="P25" i="14"/>
  <c r="P8" i="15"/>
  <c r="P17" i="15"/>
  <c r="N27" i="15"/>
  <c r="P23" i="15"/>
  <c r="C25" i="15"/>
  <c r="P25" i="15" s="1"/>
  <c r="C19" i="15"/>
  <c r="M27" i="14"/>
  <c r="P19" i="14"/>
  <c r="P17" i="14"/>
  <c r="P23" i="14"/>
  <c r="P27" i="14" l="1"/>
  <c r="C27" i="15"/>
  <c r="P27" i="15" s="1"/>
  <c r="P19" i="15"/>
</calcChain>
</file>

<file path=xl/sharedStrings.xml><?xml version="1.0" encoding="utf-8"?>
<sst xmlns="http://schemas.openxmlformats.org/spreadsheetml/2006/main" count="82" uniqueCount="48">
  <si>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</si>
  <si>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</si>
  <si>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</si>
  <si>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</si>
  <si>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</si>
  <si>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</si>
  <si>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</si>
  <si>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</si>
  <si>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</si>
  <si>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</si>
  <si>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</si>
  <si>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</si>
  <si>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</si>
  <si>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</si>
  <si>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</si>
  <si>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</si>
  <si>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</si>
  <si>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</si>
  <si>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</si>
  <si>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</si>
  <si>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</si>
  <si>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</si>
  <si>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</si>
  <si>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</si>
  <si>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</si>
  <si>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</si>
  <si>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</si>
  <si>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Nombre de km</t>
  </si>
  <si>
    <t xml:space="preserve">Frais km </t>
  </si>
  <si>
    <t>Total Congés Payés Pris</t>
  </si>
  <si>
    <t xml:space="preserve">Frais Km </t>
  </si>
  <si>
    <t>TJM (Novembre 2024)</t>
  </si>
  <si>
    <t>Frais KM annuel à payer</t>
  </si>
  <si>
    <t>Régularisation Frais KM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</si>
  <si>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</si>
  <si>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</si>
  <si>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</si>
  <si>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</si>
  <si>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</si>
  <si>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</si>
  <si>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</si>
  <si>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</si>
  <si>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</si>
  <si>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</si>
  <si>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Fevrier</t>
  </si>
  <si>
    <t xml:space="preserve">Juin </t>
  </si>
  <si>
    <t xml:space="preserve">Août 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</si>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</sst>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60558-8047-4236-B4D6-E5834EFB7B8C}">
  <dimension ref="B1:Q36"/>
  <sheetViews>
    <sheetView topLeftCell="B1" workbookViewId="0">
      <selection activeCell="N18" sqref="N18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7" customWidth="1"/>
  </cols>
  <sheetData>
    <row r="1" spans="2:16" x14ac:dyDescent="0.3">
      <c r="B1" s="63" t="s">
        <v>9</v>
      </c>
    </row>
    <row r="2" spans="2:16" x14ac:dyDescent="0.3">
      <c r="B2" s="6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34</v>
      </c>
      <c r="D3" s="13" t="s">
        <v>44</v>
      </c>
      <c r="E3" s="13" t="s">
        <v>36</v>
      </c>
      <c r="F3" s="13" t="s">
        <v>37</v>
      </c>
      <c r="G3" s="13" t="s">
        <v>38</v>
      </c>
      <c r="H3" s="13" t="s">
        <v>45</v>
      </c>
      <c r="I3" s="13" t="s">
        <v>40</v>
      </c>
      <c r="J3" s="13" t="s">
        <v>46</v>
      </c>
      <c r="K3" s="13" t="s">
        <v>42</v>
      </c>
      <c r="L3" s="13" t="s">
        <v>43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5"/>
    </row>
    <row r="5" spans="2:16" x14ac:dyDescent="0.3">
      <c r="B5" s="17" t="s">
        <v>19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20"/>
      <c r="O5" s="1"/>
      <c r="P5" s="48"/>
    </row>
    <row r="6" spans="2:16" x14ac:dyDescent="0.3">
      <c r="B6" s="9" t="s">
        <v>20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>
        <v>19</v>
      </c>
      <c r="N6" s="36">
        <v>19</v>
      </c>
      <c r="O6" s="35"/>
      <c r="P6" s="56">
        <f>SUM(M6:N6)</f>
        <v>38</v>
      </c>
    </row>
    <row r="7" spans="2:16" x14ac:dyDescent="0.3">
      <c r="B7" s="9" t="s">
        <v>21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>
        <v>19</v>
      </c>
      <c r="N7" s="36">
        <v>21</v>
      </c>
      <c r="O7" s="35"/>
      <c r="P7" s="56">
        <f>SUM(M7:N7)</f>
        <v>40</v>
      </c>
    </row>
    <row r="8" spans="2:16" x14ac:dyDescent="0.3">
      <c r="B8" s="18" t="s">
        <v>22</v>
      </c>
      <c r="C8" s="62">
        <f t="shared" ref="C8:L8" si="0">C7-C6</f>
        <v>0</v>
      </c>
      <c r="D8" s="62">
        <f t="shared" si="0"/>
        <v>0</v>
      </c>
      <c r="E8" s="62">
        <f t="shared" si="0"/>
        <v>0</v>
      </c>
      <c r="F8" s="62">
        <f t="shared" si="0"/>
        <v>0</v>
      </c>
      <c r="G8" s="62">
        <f t="shared" si="0"/>
        <v>0</v>
      </c>
      <c r="H8" s="62">
        <f t="shared" si="0"/>
        <v>0</v>
      </c>
      <c r="I8" s="62">
        <f t="shared" si="0"/>
        <v>0</v>
      </c>
      <c r="J8" s="62">
        <f t="shared" si="0"/>
        <v>0</v>
      </c>
      <c r="K8" s="62">
        <f t="shared" si="0"/>
        <v>0</v>
      </c>
      <c r="L8" s="62">
        <f t="shared" si="0"/>
        <v>0</v>
      </c>
      <c r="M8" s="62">
        <f>M7-M6</f>
        <v>0</v>
      </c>
      <c r="N8" s="62">
        <f>N7-N6</f>
        <v>2</v>
      </c>
      <c r="O8" s="35"/>
      <c r="P8" s="56">
        <f>SUM(M8:N8)</f>
        <v>2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5"/>
    </row>
    <row r="10" spans="2:16" x14ac:dyDescent="0.3">
      <c r="B10" s="14" t="s">
        <v>18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22"/>
      <c r="P10" s="49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>
        <v>19</v>
      </c>
      <c r="N11" s="11">
        <v>21</v>
      </c>
      <c r="P11" s="57">
        <f>SUM(M11:N11)</f>
        <v>40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7">
        <f>SUM(M12:N12)</f>
        <v>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7">
        <f>SUM(M13:N13)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7">
        <f>SUM(M14:N14)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0"/>
    </row>
    <row r="16" spans="2:16" x14ac:dyDescent="0.3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25"/>
      <c r="P16" s="51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>
        <f>M11*Params!$C$5*(1-Params!$C$3)-Params!$C$4</f>
        <v>7878.4000000000005</v>
      </c>
      <c r="N17" s="10">
        <f>N11*Params!$C$5*(1-Params!$C$3)-Params!$C$4</f>
        <v>8715.6</v>
      </c>
      <c r="O17" s="4"/>
      <c r="P17" s="40">
        <f>SUM(M17:N17)</f>
        <v>16594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0">
        <f>SUM(M18:N18)</f>
        <v>0</v>
      </c>
    </row>
    <row r="19" spans="2:16" x14ac:dyDescent="0.3">
      <c r="B19" s="27" t="s">
        <v>2</v>
      </c>
      <c r="C19" s="28">
        <f t="shared" ref="C19:L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>SUM(M17:M18)</f>
        <v>7878.4000000000005</v>
      </c>
      <c r="N19" s="28">
        <f>SUM(N17:N18)</f>
        <v>8715.6</v>
      </c>
      <c r="O19" s="5"/>
      <c r="P19" s="41">
        <f>SUM(M19:O19)</f>
        <v>16594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2"/>
      <c r="O21" s="4"/>
      <c r="P21" s="52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>
        <v>4209.8999999999996</v>
      </c>
      <c r="N22" s="10">
        <v>4543.07</v>
      </c>
      <c r="O22" s="4"/>
      <c r="P22" s="42">
        <f>SUM(M22:N22)</f>
        <v>8752.9699999999993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>
        <f>896.24+1519.74</f>
        <v>2415.98</v>
      </c>
      <c r="N23" s="10">
        <f>964.67+1635.76</f>
        <v>2600.4299999999998</v>
      </c>
      <c r="O23" s="4"/>
      <c r="P23" s="42">
        <f>SUM(M23:N23)</f>
        <v>5016.41</v>
      </c>
    </row>
    <row r="24" spans="2:16" x14ac:dyDescent="0.3">
      <c r="B24" s="54" t="s">
        <v>30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>
        <v>1059.44</v>
      </c>
      <c r="N24" s="10">
        <v>1170.96</v>
      </c>
      <c r="O24" s="4"/>
      <c r="P24" s="42">
        <f>SUM(M24:N24)</f>
        <v>2230.4</v>
      </c>
    </row>
    <row r="25" spans="2:16" x14ac:dyDescent="0.3">
      <c r="B25" s="8" t="s">
        <v>3</v>
      </c>
      <c r="C25" s="43">
        <f t="shared" ref="C25:L25" si="2">SUM(C22:C24)</f>
        <v>0</v>
      </c>
      <c r="D25" s="43">
        <f t="shared" si="2"/>
        <v>0</v>
      </c>
      <c r="E25" s="43">
        <f t="shared" si="2"/>
        <v>0</v>
      </c>
      <c r="F25" s="43">
        <f t="shared" si="2"/>
        <v>0</v>
      </c>
      <c r="G25" s="43">
        <f t="shared" si="2"/>
        <v>0</v>
      </c>
      <c r="H25" s="43">
        <f t="shared" si="2"/>
        <v>0</v>
      </c>
      <c r="I25" s="43">
        <f t="shared" si="2"/>
        <v>0</v>
      </c>
      <c r="J25" s="43">
        <f t="shared" si="2"/>
        <v>0</v>
      </c>
      <c r="K25" s="43">
        <f t="shared" si="2"/>
        <v>0</v>
      </c>
      <c r="L25" s="43">
        <f t="shared" si="2"/>
        <v>0</v>
      </c>
      <c r="M25" s="43">
        <f>SUM(M22:M24)</f>
        <v>7685.32</v>
      </c>
      <c r="N25" s="43">
        <f>SUM(N22:N24)</f>
        <v>8314.4599999999991</v>
      </c>
      <c r="O25" s="4"/>
      <c r="P25" s="59">
        <f>SUM(M25:N25)</f>
        <v>15999.779999999999</v>
      </c>
    </row>
    <row r="26" spans="2:16" x14ac:dyDescent="0.3">
      <c r="B26" s="44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5" t="s">
        <v>26</v>
      </c>
      <c r="C27" s="46">
        <f t="shared" ref="C27:L27" si="3">C19-C25</f>
        <v>0</v>
      </c>
      <c r="D27" s="46">
        <f t="shared" si="3"/>
        <v>0</v>
      </c>
      <c r="E27" s="46">
        <f t="shared" si="3"/>
        <v>0</v>
      </c>
      <c r="F27" s="46">
        <f t="shared" si="3"/>
        <v>0</v>
      </c>
      <c r="G27" s="46">
        <f t="shared" si="3"/>
        <v>0</v>
      </c>
      <c r="H27" s="46">
        <f t="shared" si="3"/>
        <v>0</v>
      </c>
      <c r="I27" s="46">
        <f t="shared" si="3"/>
        <v>0</v>
      </c>
      <c r="J27" s="46">
        <f t="shared" si="3"/>
        <v>0</v>
      </c>
      <c r="K27" s="46">
        <f t="shared" si="3"/>
        <v>0</v>
      </c>
      <c r="L27" s="46">
        <f t="shared" si="3"/>
        <v>0</v>
      </c>
      <c r="M27" s="46">
        <f>M19-M25</f>
        <v>193.08000000000084</v>
      </c>
      <c r="N27" s="46">
        <f>N19-N25</f>
        <v>401.14000000000124</v>
      </c>
      <c r="P27" s="58">
        <f>SUM(M27:O27)</f>
        <v>594.22000000000207</v>
      </c>
    </row>
    <row r="29" spans="2:16" x14ac:dyDescent="0.3">
      <c r="B29" s="61" t="s">
        <v>27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>
        <v>1520</v>
      </c>
      <c r="N29" s="53">
        <v>1680</v>
      </c>
      <c r="P29" s="60">
        <f>SUM(M29:N29)</f>
        <v>3200</v>
      </c>
    </row>
    <row r="30" spans="2:16" x14ac:dyDescent="0.3">
      <c r="B30" s="61" t="s">
        <v>28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>
        <v>1059.44</v>
      </c>
      <c r="N30" s="53">
        <v>1170.96</v>
      </c>
      <c r="P30" s="60">
        <f>SUM(M30:N30)</f>
        <v>2230.4</v>
      </c>
    </row>
    <row r="32" spans="2:16" x14ac:dyDescent="0.3">
      <c r="N32" s="53" t="s">
        <v>32</v>
      </c>
      <c r="P32" s="60">
        <f>P29*0.697</f>
        <v>2230.3999999999996</v>
      </c>
    </row>
    <row r="33" spans="14:17" x14ac:dyDescent="0.3">
      <c r="N33" s="53" t="s">
        <v>33</v>
      </c>
      <c r="P33" s="60">
        <f>P32-P30</f>
        <v>0</v>
      </c>
    </row>
    <row r="36" spans="14:17" x14ac:dyDescent="0.3">
      <c r="Q36" s="47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75E3F-0B48-49E2-90DA-8A25C4A7F33F}">
  <dimension ref="B1:Q34"/>
  <sheetViews>
    <sheetView tabSelected="1" topLeftCell="B1" workbookViewId="0">
      <selection activeCell="P12" sqref="P12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7" customWidth="1"/>
  </cols>
  <sheetData>
    <row r="1" spans="2:16" x14ac:dyDescent="0.3">
      <c r="B1" s="63" t="s">
        <v>9</v>
      </c>
    </row>
    <row r="2" spans="2:16" x14ac:dyDescent="0.3">
      <c r="B2" s="6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34</v>
      </c>
      <c r="D3" s="13" t="s">
        <v>35</v>
      </c>
      <c r="E3" s="13" t="s">
        <v>36</v>
      </c>
      <c r="F3" s="13" t="s">
        <v>37</v>
      </c>
      <c r="G3" s="13" t="s">
        <v>38</v>
      </c>
      <c r="H3" s="13" t="s">
        <v>39</v>
      </c>
      <c r="I3" s="13" t="s">
        <v>40</v>
      </c>
      <c r="J3" s="13" t="s">
        <v>41</v>
      </c>
      <c r="K3" s="13" t="s">
        <v>42</v>
      </c>
      <c r="L3" s="13" t="s">
        <v>43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5"/>
    </row>
    <row r="5" spans="2:16" x14ac:dyDescent="0.3">
      <c r="B5" s="17" t="s">
        <v>19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20"/>
      <c r="O5" s="1"/>
      <c r="P5" s="48"/>
    </row>
    <row r="6" spans="2:16" x14ac:dyDescent="0.3">
      <c r="B6" s="9" t="s">
        <v>20</v>
      </c>
      <c r="C6" s="36">
        <v>19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5"/>
      <c r="P6" s="56">
        <f>SUM(C6:N6)</f>
        <v>19</v>
      </c>
    </row>
    <row r="7" spans="2:16" x14ac:dyDescent="0.3">
      <c r="B7" s="9" t="s">
        <v>21</v>
      </c>
      <c r="C7" s="36">
        <v>22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5"/>
      <c r="P7" s="56">
        <f>SUM(C7:N7)</f>
        <v>22</v>
      </c>
    </row>
    <row r="8" spans="2:16" x14ac:dyDescent="0.3">
      <c r="B8" s="18" t="s">
        <v>22</v>
      </c>
      <c r="C8" s="62">
        <f>C7-C6</f>
        <v>3</v>
      </c>
      <c r="D8" s="62">
        <f t="shared" ref="D8:M8" si="0">D7-D6</f>
        <v>0</v>
      </c>
      <c r="E8" s="62">
        <f t="shared" si="0"/>
        <v>0</v>
      </c>
      <c r="F8" s="62">
        <f t="shared" si="0"/>
        <v>0</v>
      </c>
      <c r="G8" s="62">
        <f t="shared" si="0"/>
        <v>0</v>
      </c>
      <c r="H8" s="62">
        <f t="shared" si="0"/>
        <v>0</v>
      </c>
      <c r="I8" s="62">
        <f t="shared" si="0"/>
        <v>0</v>
      </c>
      <c r="J8" s="62">
        <f t="shared" si="0"/>
        <v>0</v>
      </c>
      <c r="K8" s="62">
        <f t="shared" si="0"/>
        <v>0</v>
      </c>
      <c r="L8" s="62">
        <f t="shared" si="0"/>
        <v>0</v>
      </c>
      <c r="M8" s="62">
        <f t="shared" si="0"/>
        <v>0</v>
      </c>
      <c r="N8" s="62">
        <f>N7-N6</f>
        <v>0</v>
      </c>
      <c r="O8" s="35"/>
      <c r="P8" s="56">
        <f>SUM(C8:N8)</f>
        <v>3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5"/>
    </row>
    <row r="10" spans="2:16" x14ac:dyDescent="0.3">
      <c r="B10" s="14" t="s">
        <v>18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22"/>
      <c r="P10" s="49"/>
    </row>
    <row r="11" spans="2:16" x14ac:dyDescent="0.3">
      <c r="B11" s="9" t="s">
        <v>14</v>
      </c>
      <c r="C11" s="11">
        <v>22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7">
        <f>SUM(C11:N11)</f>
        <v>22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7">
        <f>SUM(C12:N12)</f>
        <v>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7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7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0"/>
    </row>
    <row r="16" spans="2:16" x14ac:dyDescent="0.3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25"/>
      <c r="P16" s="51"/>
    </row>
    <row r="17" spans="2:16" x14ac:dyDescent="0.3">
      <c r="B17" s="9" t="s">
        <v>6</v>
      </c>
      <c r="C17" s="10">
        <f>C11*Params!$C$5*(1-Params!$C$3)-Params!$C$4</f>
        <v>9134.2000000000007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0">
        <f>SUM(C17:N17)</f>
        <v>9134.2000000000007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0">
        <f>SUM(C18:N18)</f>
        <v>0</v>
      </c>
    </row>
    <row r="19" spans="2:16" x14ac:dyDescent="0.3">
      <c r="B19" s="27" t="s">
        <v>2</v>
      </c>
      <c r="C19" s="28">
        <f>SUM(C17:C18)</f>
        <v>9134.2000000000007</v>
      </c>
      <c r="D19" s="28">
        <f t="shared" ref="D19:M19" si="1">SUM(D17:D18)</f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>SUM(N17:N18)</f>
        <v>0</v>
      </c>
      <c r="O19" s="5"/>
      <c r="P19" s="41">
        <f>SUM(C19:O19)</f>
        <v>9134.2000000000007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2"/>
      <c r="O21" s="4"/>
      <c r="P21" s="52"/>
    </row>
    <row r="22" spans="2:16" x14ac:dyDescent="0.3">
      <c r="B22" s="9" t="s">
        <v>7</v>
      </c>
      <c r="C22" s="10">
        <v>4541.7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2">
        <f>SUM(C22:N22)</f>
        <v>4541.7</v>
      </c>
    </row>
    <row r="23" spans="2:16" x14ac:dyDescent="0.3">
      <c r="B23" s="9" t="s">
        <v>8</v>
      </c>
      <c r="C23" s="10">
        <f>970.6+1641.89</f>
        <v>2612.4900000000002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2">
        <f>SUM(C23:N23)</f>
        <v>2612.4900000000002</v>
      </c>
    </row>
    <row r="24" spans="2:16" x14ac:dyDescent="0.3">
      <c r="B24" s="54" t="s">
        <v>30</v>
      </c>
      <c r="C24" s="10">
        <v>793.44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2">
        <f>SUM(C24:N24)</f>
        <v>793.44</v>
      </c>
    </row>
    <row r="25" spans="2:16" x14ac:dyDescent="0.3">
      <c r="B25" s="8" t="s">
        <v>3</v>
      </c>
      <c r="C25" s="43">
        <f>SUM(C22:C24)</f>
        <v>7947.630000000001</v>
      </c>
      <c r="D25" s="43">
        <f t="shared" ref="D25:M25" si="2">SUM(D22:D24)</f>
        <v>0</v>
      </c>
      <c r="E25" s="43">
        <f t="shared" si="2"/>
        <v>0</v>
      </c>
      <c r="F25" s="43">
        <f t="shared" si="2"/>
        <v>0</v>
      </c>
      <c r="G25" s="43">
        <f t="shared" si="2"/>
        <v>0</v>
      </c>
      <c r="H25" s="43">
        <f t="shared" si="2"/>
        <v>0</v>
      </c>
      <c r="I25" s="43">
        <f t="shared" si="2"/>
        <v>0</v>
      </c>
      <c r="J25" s="43">
        <f t="shared" si="2"/>
        <v>0</v>
      </c>
      <c r="K25" s="43">
        <f t="shared" si="2"/>
        <v>0</v>
      </c>
      <c r="L25" s="43">
        <f t="shared" si="2"/>
        <v>0</v>
      </c>
      <c r="M25" s="43">
        <f t="shared" si="2"/>
        <v>0</v>
      </c>
      <c r="N25" s="43">
        <f>SUM(N22:N24)</f>
        <v>0</v>
      </c>
      <c r="O25" s="4"/>
      <c r="P25" s="59">
        <f>SUM(C25:N25)</f>
        <v>7947.630000000001</v>
      </c>
    </row>
    <row r="26" spans="2:16" x14ac:dyDescent="0.3">
      <c r="B26" s="44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5" t="s">
        <v>26</v>
      </c>
      <c r="C27" s="46">
        <f>C19-C25</f>
        <v>1186.5699999999997</v>
      </c>
      <c r="D27" s="46">
        <f t="shared" ref="D27:M27" si="3">D19-D25</f>
        <v>0</v>
      </c>
      <c r="E27" s="46">
        <f t="shared" si="3"/>
        <v>0</v>
      </c>
      <c r="F27" s="46">
        <f t="shared" si="3"/>
        <v>0</v>
      </c>
      <c r="G27" s="46">
        <f t="shared" si="3"/>
        <v>0</v>
      </c>
      <c r="H27" s="46">
        <f t="shared" si="3"/>
        <v>0</v>
      </c>
      <c r="I27" s="46">
        <f t="shared" si="3"/>
        <v>0</v>
      </c>
      <c r="J27" s="46">
        <f t="shared" si="3"/>
        <v>0</v>
      </c>
      <c r="K27" s="46">
        <f t="shared" si="3"/>
        <v>0</v>
      </c>
      <c r="L27" s="46">
        <f t="shared" si="3"/>
        <v>0</v>
      </c>
      <c r="M27" s="46">
        <f t="shared" si="3"/>
        <v>0</v>
      </c>
      <c r="N27" s="46">
        <f>N19-N25</f>
        <v>0</v>
      </c>
      <c r="P27" s="58">
        <f>SUM(C27:O27)</f>
        <v>1186.5699999999997</v>
      </c>
    </row>
    <row r="29" spans="2:16" x14ac:dyDescent="0.3">
      <c r="B29" s="61" t="s">
        <v>27</v>
      </c>
      <c r="C29" s="53">
        <v>1760</v>
      </c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P29" s="60">
        <f>SUM(C29:N29)</f>
        <v>1760</v>
      </c>
    </row>
    <row r="30" spans="2:16" x14ac:dyDescent="0.3">
      <c r="B30" s="61" t="s">
        <v>28</v>
      </c>
      <c r="C30" s="53">
        <v>793.44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P30" s="60">
        <f>SUM(C30:N30)</f>
        <v>793.44</v>
      </c>
    </row>
    <row r="34" spans="17:17" x14ac:dyDescent="0.3">
      <c r="Q34" s="47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5" t="s">
        <v>23</v>
      </c>
      <c r="C2" s="66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31</v>
      </c>
      <c r="C5" s="33">
        <v>455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7" t="s">
        <v>24</v>
      </c>
      <c r="C2" s="67"/>
    </row>
    <row r="3" spans="2:3" ht="16.95" customHeight="1" x14ac:dyDescent="0.3">
      <c r="B3" s="37" t="s">
        <v>25</v>
      </c>
      <c r="C3" s="38">
        <f>'2024'!P27+'2025'!P27</f>
        <v>1780.7900000000018</v>
      </c>
    </row>
    <row r="4" spans="2:3" ht="16.95" customHeight="1" x14ac:dyDescent="0.3">
      <c r="B4" s="37" t="s">
        <v>29</v>
      </c>
      <c r="C4" s="39">
        <f>'2024'!P12+'2025'!P12</f>
        <v>0</v>
      </c>
    </row>
    <row r="5" spans="2:3" x14ac:dyDescent="0.3">
      <c r="B5" t="s">
        <v>47</v>
      </c>
      <c r="C5">
        <f>(2.08*3)-C4</f>
        <v>6.24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50</vt:i4>
      </vt:variant>
    </vt:vector>
  </HeadingPairs>
  <TitlesOfParts>
    <vt:vector size="54" baseType="lpstr">
      <vt:lpstr>2024</vt:lpstr>
      <vt:lpstr>2025</vt:lpstr>
      <vt:lpstr>Params</vt:lpstr>
      <vt:lpstr>Synthése</vt:lpstr>
      <vt:lpstr>'2024'!CRA</vt:lpstr>
      <vt:lpstr>'2025'!CRA</vt:lpstr>
      <vt:lpstr>'2024'!CRA_ASTREINTE</vt:lpstr>
      <vt:lpstr>'2025'!CRA_ASTREINTE</vt:lpstr>
      <vt:lpstr>'2024'!CRA_CP</vt:lpstr>
      <vt:lpstr>'2025'!CRA_CP</vt:lpstr>
      <vt:lpstr>'2024'!CRA_PRODUCTION</vt:lpstr>
      <vt:lpstr>'2025'!CRA_PRODUCTION</vt:lpstr>
      <vt:lpstr>'2024'!CRA_SANS_SOLDE</vt:lpstr>
      <vt:lpstr>'2025'!CRA_SANS_SOLDE</vt:lpstr>
      <vt:lpstr>'2024'!DECEMBRE</vt:lpstr>
      <vt:lpstr>'2025'!DECEMBRE</vt:lpstr>
      <vt:lpstr>'2024'!ENTREES</vt:lpstr>
      <vt:lpstr>'2025'!ENTREES</vt:lpstr>
      <vt:lpstr>'2024'!ENTREES_ASTREINTE</vt:lpstr>
      <vt:lpstr>'2025'!ENTREES_ASTREINTE</vt:lpstr>
      <vt:lpstr>'2024'!ENTREES_FACTURE</vt:lpstr>
      <vt:lpstr>'2025'!ENTREES_FACTURE</vt:lpstr>
      <vt:lpstr>'2024'!FRAIS_KM</vt:lpstr>
      <vt:lpstr>'2025'!FRAIS_KM</vt:lpstr>
      <vt:lpstr>'2024'!MOIS</vt:lpstr>
      <vt:lpstr>'2025'!MOIS</vt:lpstr>
      <vt:lpstr>'2024'!NOMBRE_KM</vt:lpstr>
      <vt:lpstr>'2025'!NOMBRE_KM</vt:lpstr>
      <vt:lpstr>'2024'!NOVEMBRE</vt:lpstr>
      <vt:lpstr>'2025'!NOVEMBRE</vt:lpstr>
      <vt:lpstr>'2024'!REPAS</vt:lpstr>
      <vt:lpstr>'2025'!REPAS</vt:lpstr>
      <vt:lpstr>'2024'!REPAS_ACQUIS</vt:lpstr>
      <vt:lpstr>'2025'!REPAS_ACQUIS</vt:lpstr>
      <vt:lpstr>'2024'!REPAS_PRIS</vt:lpstr>
      <vt:lpstr>'2025'!REPAS_PRIS</vt:lpstr>
      <vt:lpstr>'2024'!REPAS_SOLDE</vt:lpstr>
      <vt:lpstr>'2025'!REPAS_SOLDE</vt:lpstr>
      <vt:lpstr>'2024'!SOLDE</vt:lpstr>
      <vt:lpstr>'2025'!SOLDE</vt:lpstr>
      <vt:lpstr>'2024'!SORTIES</vt:lpstr>
      <vt:lpstr>'2025'!SORTIES</vt:lpstr>
      <vt:lpstr>'2024'!SORTIES_CHARGES_SOCIALES_PATRONALES</vt:lpstr>
      <vt:lpstr>'2025'!SORTIES_CHARGES_SOCIALES_PATRONALES</vt:lpstr>
      <vt:lpstr>'2024'!SORTIES_FRAIS_KM</vt:lpstr>
      <vt:lpstr>'2025'!SORTIES_FRAIS_KM</vt:lpstr>
      <vt:lpstr>'2024'!SORTIES_SALAIRE_NET</vt:lpstr>
      <vt:lpstr>'2025'!SORTIES_SALAIRE_NET</vt:lpstr>
      <vt:lpstr>'2024'!TOTAL</vt:lpstr>
      <vt:lpstr>'2025'!TOTAL</vt:lpstr>
      <vt:lpstr>'2024'!TOTAL_ENTREES</vt:lpstr>
      <vt:lpstr>'2025'!TOTAL_ENTREES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2025-02-06T13:48:06Z</dcterms:modified>
</cp:coreProperties>
</file>