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0573B712-F44B-4EC7-9481-3B6C07BD533F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'2024'!$B$26</definedName>
    <definedName name="SOLDE" localSheetId="2">'2025'!$B$26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 localSheetId="2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N24" i="17"/>
  <c r="M24" i="17"/>
  <c r="L24" i="17"/>
  <c r="K24" i="17"/>
  <c r="F24" i="17"/>
  <c r="E24" i="17"/>
  <c r="D24" i="17"/>
  <c r="J24" i="17"/>
  <c r="I24" i="17"/>
  <c r="H24" i="17"/>
  <c r="G24" i="17"/>
  <c r="P22" i="17"/>
  <c r="I19" i="17"/>
  <c r="I26" i="17" s="1"/>
  <c r="H19" i="17"/>
  <c r="P18" i="17"/>
  <c r="N19" i="17"/>
  <c r="M19" i="17"/>
  <c r="M26" i="17" s="1"/>
  <c r="L19" i="17"/>
  <c r="K19" i="17"/>
  <c r="J19" i="17"/>
  <c r="G19" i="17"/>
  <c r="G26" i="17" s="1"/>
  <c r="F19" i="17"/>
  <c r="E19" i="17"/>
  <c r="D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3" i="16"/>
  <c r="N24" i="16" s="1"/>
  <c r="M23" i="16"/>
  <c r="M24" i="16" s="1"/>
  <c r="L23" i="16"/>
  <c r="L24" i="16" s="1"/>
  <c r="K23" i="16"/>
  <c r="K24" i="16" s="1"/>
  <c r="J23" i="16"/>
  <c r="J24" i="16" s="1"/>
  <c r="I23" i="16"/>
  <c r="I24" i="16" s="1"/>
  <c r="H23" i="16"/>
  <c r="H24" i="16" s="1"/>
  <c r="G23" i="16"/>
  <c r="G24" i="16" s="1"/>
  <c r="F23" i="16"/>
  <c r="F24" i="16" s="1"/>
  <c r="E23" i="16"/>
  <c r="E24" i="16" s="1"/>
  <c r="D23" i="16"/>
  <c r="D24" i="16" s="1"/>
  <c r="C23" i="16"/>
  <c r="C24" i="16" s="1"/>
  <c r="P22" i="16"/>
  <c r="P18" i="16"/>
  <c r="N17" i="16"/>
  <c r="N19" i="16" s="1"/>
  <c r="N26" i="16" s="1"/>
  <c r="M17" i="16"/>
  <c r="M19" i="16" s="1"/>
  <c r="L17" i="16"/>
  <c r="L19" i="16" s="1"/>
  <c r="K17" i="16"/>
  <c r="K19" i="16" s="1"/>
  <c r="K26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P22" i="15"/>
  <c r="L19" i="15"/>
  <c r="G19" i="15"/>
  <c r="F19" i="15"/>
  <c r="F26" i="15" s="1"/>
  <c r="E19" i="15"/>
  <c r="D19" i="15"/>
  <c r="D26" i="15" s="1"/>
  <c r="C19" i="15"/>
  <c r="P18" i="15"/>
  <c r="N17" i="15"/>
  <c r="N19" i="15" s="1"/>
  <c r="M17" i="15"/>
  <c r="M19" i="15" s="1"/>
  <c r="L17" i="15"/>
  <c r="K17" i="15"/>
  <c r="K19" i="15" s="1"/>
  <c r="K26" i="15" s="1"/>
  <c r="J17" i="15"/>
  <c r="J19" i="15" s="1"/>
  <c r="J26" i="15" s="1"/>
  <c r="I17" i="15"/>
  <c r="I19" i="15" s="1"/>
  <c r="H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6" i="15" l="1"/>
  <c r="M26" i="15"/>
  <c r="N26" i="15"/>
  <c r="H26" i="16"/>
  <c r="H26" i="17"/>
  <c r="F26" i="17"/>
  <c r="P8" i="15"/>
  <c r="P17" i="15"/>
  <c r="J26" i="17"/>
  <c r="J26" i="16"/>
  <c r="E26" i="15"/>
  <c r="D26" i="16"/>
  <c r="L26" i="16"/>
  <c r="L26" i="17"/>
  <c r="G26" i="15"/>
  <c r="F26" i="16"/>
  <c r="N26" i="17"/>
  <c r="G26" i="16"/>
  <c r="K26" i="17"/>
  <c r="D26" i="17"/>
  <c r="E26" i="17"/>
  <c r="P8" i="17"/>
  <c r="P8" i="16"/>
  <c r="P17" i="16"/>
  <c r="P24" i="16"/>
  <c r="C26" i="16"/>
  <c r="E26" i="16"/>
  <c r="M26" i="16"/>
  <c r="P19" i="16"/>
  <c r="L26" i="15"/>
  <c r="P24" i="15"/>
  <c r="I26" i="16"/>
  <c r="C26" i="15"/>
  <c r="P23" i="16"/>
  <c r="H19" i="15"/>
  <c r="H26" i="15" s="1"/>
  <c r="P23" i="15"/>
  <c r="P19" i="15" l="1"/>
  <c r="P26" i="16"/>
  <c r="P26" i="15"/>
  <c r="C23" i="17" l="1"/>
  <c r="C17" i="17"/>
  <c r="C19" i="17" l="1"/>
  <c r="P17" i="17"/>
  <c r="P23" i="17"/>
  <c r="C24" i="17"/>
  <c r="P24" i="17" s="1"/>
  <c r="P19" i="17" l="1"/>
  <c r="C26" i="17"/>
  <c r="P26" i="17" s="1"/>
</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<sst xmlns="http://schemas.openxmlformats.org/spreadsheetml/2006/main" count="107" uniqueCount="40">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</sst>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Normal="100"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75-B46B-4582-9F22-03E87DCAA02C}">
  <dimension ref="B1:P26"/>
  <sheetViews>
    <sheetView tabSelected="1" zoomScaleNormal="100" workbookViewId="0">
      <selection activeCell="M26" sqref="M26:N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>
        <v>21</v>
      </c>
      <c r="K7" s="33">
        <v>15</v>
      </c>
      <c r="L7" s="33">
        <v>18</v>
      </c>
      <c r="M7" s="33">
        <v>19</v>
      </c>
      <c r="N7" s="33">
        <v>21</v>
      </c>
      <c r="O7" s="31"/>
      <c r="P7" s="52">
        <f>SUM(C7:N7)</f>
        <v>231</v>
      </c>
    </row>
    <row r="8" spans="2:16" x14ac:dyDescent="0.3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2</v>
      </c>
      <c r="K8" s="32">
        <f t="shared" si="0"/>
        <v>-4</v>
      </c>
      <c r="L8" s="32">
        <f t="shared" si="0"/>
        <v>-1</v>
      </c>
      <c r="M8" s="32">
        <f t="shared" si="0"/>
        <v>0</v>
      </c>
      <c r="N8" s="32">
        <f t="shared" si="0"/>
        <v>2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>
        <v>21</v>
      </c>
      <c r="K11" s="10">
        <v>15</v>
      </c>
      <c r="L11" s="10">
        <v>18</v>
      </c>
      <c r="M11" s="10">
        <v>19</v>
      </c>
      <c r="N11" s="10">
        <v>21</v>
      </c>
      <c r="P11" s="53">
        <f>SUM(C11:N11)</f>
        <v>231</v>
      </c>
    </row>
    <row r="12" spans="2:16" x14ac:dyDescent="0.3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>
        <v>6</v>
      </c>
      <c r="L12" s="11">
        <v>5</v>
      </c>
      <c r="M12" s="11"/>
      <c r="N12" s="11"/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>
        <v>4</v>
      </c>
      <c r="P14" s="53">
        <f>SUM(C14:N14)</f>
        <v>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>
        <f>J11*Params!$C$5*(1-Params!$C$3)-Params!$C$4</f>
        <v>11517</v>
      </c>
      <c r="K17" s="9">
        <f>K11*Params!$C$5*(1-Params!$C$3)-Params!$C$4</f>
        <v>8205</v>
      </c>
      <c r="L17" s="9">
        <f>L11*Params!$C$5*(1-Params!$C$3)-Params!$C$4</f>
        <v>9861</v>
      </c>
      <c r="M17" s="9">
        <f>M11*Params!$C$5*(1-Params!$C$3)-Params!$C$4</f>
        <v>10413</v>
      </c>
      <c r="N17" s="9">
        <f>N11*Params!$C$5*(1-Params!$C$3)-Params!$C$4</f>
        <v>11517</v>
      </c>
      <c r="O17" s="4"/>
      <c r="P17" s="37">
        <f>SUM(C17:N17)</f>
        <v>126612</v>
      </c>
    </row>
    <row r="18" spans="2:16" x14ac:dyDescent="0.3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>
        <v>126.13</v>
      </c>
      <c r="O18" s="4"/>
      <c r="P18" s="37">
        <f>SUM(C18:N18)</f>
        <v>747.59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11517</v>
      </c>
      <c r="K19" s="25">
        <f t="shared" si="1"/>
        <v>8205</v>
      </c>
      <c r="L19" s="25">
        <f t="shared" si="1"/>
        <v>9861</v>
      </c>
      <c r="M19" s="25">
        <f t="shared" si="1"/>
        <v>10413</v>
      </c>
      <c r="N19" s="25">
        <f t="shared" si="1"/>
        <v>11643.13</v>
      </c>
      <c r="O19" s="5"/>
      <c r="P19" s="38">
        <f>SUM(C19:N19)</f>
        <v>127359.59000000001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>
        <v>6475.25</v>
      </c>
      <c r="K22" s="9">
        <v>6475.25</v>
      </c>
      <c r="L22" s="9">
        <v>6475.25</v>
      </c>
      <c r="M22" s="9">
        <v>6711.66</v>
      </c>
      <c r="N22" s="9">
        <v>6475.25</v>
      </c>
      <c r="O22" s="4"/>
      <c r="P22" s="39">
        <f>SUM(C22:N22)</f>
        <v>77939.41</v>
      </c>
    </row>
    <row r="23" spans="2:16" x14ac:dyDescent="0.3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>
        <f>1319.42+2671.11</f>
        <v>3990.53</v>
      </c>
      <c r="K23" s="9">
        <f>1319.42+2671.11</f>
        <v>3990.53</v>
      </c>
      <c r="L23" s="9">
        <f>1319.42+2686.89</f>
        <v>4006.31</v>
      </c>
      <c r="M23" s="9">
        <f>1372.66+2784.29</f>
        <v>4156.95</v>
      </c>
      <c r="N23" s="9">
        <f>1319.42+2671.11</f>
        <v>3990.53</v>
      </c>
      <c r="O23" s="4"/>
      <c r="P23" s="39">
        <f>SUM(C23:N23)</f>
        <v>47962.579999999994</v>
      </c>
    </row>
    <row r="24" spans="2:16" x14ac:dyDescent="0.3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10465.780000000001</v>
      </c>
      <c r="K24" s="40">
        <f t="shared" si="2"/>
        <v>10465.780000000001</v>
      </c>
      <c r="L24" s="40">
        <f t="shared" si="2"/>
        <v>10481.56</v>
      </c>
      <c r="M24" s="40">
        <f t="shared" si="2"/>
        <v>10868.61</v>
      </c>
      <c r="N24" s="40">
        <f t="shared" si="2"/>
        <v>10465.780000000001</v>
      </c>
      <c r="O24" s="4"/>
      <c r="P24" s="41">
        <f>SUM(C24:N24)</f>
        <v>125901.98999999999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1051.2199999999993</v>
      </c>
      <c r="K26" s="44">
        <f t="shared" si="3"/>
        <v>-2260.7800000000007</v>
      </c>
      <c r="L26" s="44">
        <f t="shared" si="3"/>
        <v>-620.55999999999949</v>
      </c>
      <c r="M26" s="44">
        <f t="shared" si="3"/>
        <v>-455.61000000000058</v>
      </c>
      <c r="N26" s="44">
        <f t="shared" si="3"/>
        <v>1177.3499999999985</v>
      </c>
      <c r="P26" s="54">
        <f>SUM(C26:N26)</f>
        <v>1457.5999999999967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5B1C6-B1BE-4289-9943-B5872E1C2F4A}">
  <dimension ref="B1:P26"/>
  <sheetViews>
    <sheetView zoomScaleNormal="100" workbookViewId="0">
      <selection activeCell="C22" sqref="C22:N2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12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12</v>
      </c>
    </row>
    <row r="8" spans="2:16" x14ac:dyDescent="0.3">
      <c r="B8" s="16" t="s">
        <v>21</v>
      </c>
      <c r="C8" s="32">
        <f t="shared" ref="C8:N8" si="0">C7-C6</f>
        <v>-7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-7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12</v>
      </c>
    </row>
    <row r="12" spans="2:16" x14ac:dyDescent="0.3">
      <c r="B12" s="8" t="s">
        <v>15</v>
      </c>
      <c r="C12" s="11">
        <v>10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6549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6549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6549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6549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6476.2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6476.2</v>
      </c>
    </row>
    <row r="23" spans="2:16" x14ac:dyDescent="0.3">
      <c r="B23" s="8" t="s">
        <v>8</v>
      </c>
      <c r="C23" s="9">
        <f>1325.43+2677.46</f>
        <v>4002.8900000000003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4002.8900000000003</v>
      </c>
    </row>
    <row r="24" spans="2:16" x14ac:dyDescent="0.3">
      <c r="B24" s="7" t="s">
        <v>3</v>
      </c>
      <c r="C24" s="40">
        <f t="shared" ref="C24:N24" si="2">SUM(C22:C23)</f>
        <v>10479.09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10479.09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-3930.09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-3930.09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'2023'!P26+'2024'!P26+'2025'!P26</f>
        <v>-598.64000000000124</v>
      </c>
    </row>
    <row r="4" spans="2:3" ht="16.95" customHeight="1" x14ac:dyDescent="0.3">
      <c r="B4" s="34" t="s">
        <v>26</v>
      </c>
      <c r="C4" s="36">
        <f>SUM('2023'!P12)+('2024'!P12)+'2025'!P12</f>
        <v>44</v>
      </c>
    </row>
    <row r="5" spans="2:3" x14ac:dyDescent="0.3">
      <c r="B5" t="s">
        <v>39</v>
      </c>
      <c r="C5">
        <f>(18*2.08)-C4</f>
        <v>-6.5600000000000023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2025-02-06T12:24:54Z</dcterms:modified>
</cp:coreProperties>
</file>