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C8D2B29F-0F99-44C9-BC7E-796A1054C763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'2024'!$D$3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'2024'!$B$30</definedName>
    <definedName name="FRAIS_KM" localSheetId="1">'2025'!$B$33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'2025'!$B$32</definedName>
    <definedName name="NOVEMBRE" localSheetId="0">'2024'!$C$3</definedName>
    <definedName name="NOVEMBRE" localSheetId="1">'2025'!$C$3</definedName>
    <definedName name="NOVEMBRE">#REF!</definedName>
    <definedName name="OCTOBRE" localSheetId="0">'2024'!#REF!</definedName>
    <definedName name="OCTOBRE" localSheetId="1">'2025'!#REF!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'2024'!#REF!</definedName>
    <definedName name="SEPTEMBRE" localSheetId="1">'2025'!#REF!</definedName>
    <definedName name="SEPTEMBRE">#REF!</definedName>
    <definedName name="SOLDE" localSheetId="0">'2024'!$B$27</definedName>
    <definedName name="SOLDE" localSheetId="1">'2025'!$B$30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'2025'!$B$26</definedName>
    <definedName name="SORTIES_CHARGES_SOCIALES_PATRONALES">#REF!</definedName>
    <definedName name="SORTIES_FRAIS_KM" localSheetId="0">'2024'!$B$24</definedName>
    <definedName name="SORTIES_FRAIS_KM" localSheetId="1">'2025'!$B$27</definedName>
    <definedName name="SORTIES_FRAIS_PEE_AMUNDI" localSheetId="0">'2024'!#REF!</definedName>
    <definedName name="SORTIES_FRAIS_PEE_AMUNDI" localSheetId="1">'2025'!$B$25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INTERESSEMENT_CSG_CRDS">'2025'!$B$24</definedName>
    <definedName name="SORTIES_INTERESSEMENT_NET">'2025'!$B$23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'2024'!$F$3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'2025'!$B$28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30" i="15" l="1"/>
  <c r="D8" i="15"/>
  <c r="E8" i="15"/>
  <c r="F8" i="15"/>
  <c r="G8" i="15"/>
  <c r="H8" i="15"/>
  <c r="I8" i="15"/>
  <c r="J8" i="15"/>
  <c r="K8" i="15"/>
  <c r="L8" i="15"/>
  <c r="M8" i="15"/>
  <c r="N8" i="15"/>
  <c r="D19" i="15"/>
  <c r="D30" i="15" s="1"/>
  <c r="E19" i="15"/>
  <c r="E30" i="15" s="1"/>
  <c r="F19" i="15"/>
  <c r="F30" i="15" s="1"/>
  <c r="G19" i="15"/>
  <c r="G30" i="15" s="1"/>
  <c r="H19" i="15"/>
  <c r="H30" i="15" s="1"/>
  <c r="I19" i="15"/>
  <c r="J19" i="15"/>
  <c r="K19" i="15"/>
  <c r="K30" i="15" s="1"/>
  <c r="L19" i="15"/>
  <c r="L30" i="15" s="1"/>
  <c r="M19" i="15"/>
  <c r="M30" i="15" s="1"/>
  <c r="N19" i="15"/>
  <c r="D28" i="15"/>
  <c r="E28" i="15"/>
  <c r="F28" i="15"/>
  <c r="G28" i="15"/>
  <c r="H28" i="15"/>
  <c r="I28" i="15"/>
  <c r="I30" i="15" s="1"/>
  <c r="J28" i="15"/>
  <c r="K28" i="15"/>
  <c r="L28" i="15"/>
  <c r="M28" i="15"/>
  <c r="N28" i="15"/>
  <c r="C24" i="15"/>
  <c r="C23" i="15"/>
  <c r="C25" i="15" s="1"/>
  <c r="C26" i="15" l="1"/>
  <c r="C17" i="15"/>
  <c r="P25" i="15"/>
  <c r="P24" i="15"/>
  <c r="P23" i="15"/>
  <c r="P33" i="15" l="1"/>
  <c r="P32" i="15"/>
  <c r="P27" i="15"/>
  <c r="P22" i="15"/>
  <c r="P18" i="15"/>
  <c r="P14" i="15"/>
  <c r="P13" i="15"/>
  <c r="P12" i="15"/>
  <c r="C4" i="13" s="1"/>
  <c r="P11" i="15"/>
  <c r="C8" i="15"/>
  <c r="P7" i="15"/>
  <c r="P6" i="15"/>
  <c r="F30" i="14"/>
  <c r="F29" i="14"/>
  <c r="F32" i="14" s="1"/>
  <c r="F24" i="14"/>
  <c r="D23" i="14"/>
  <c r="D25" i="14" s="1"/>
  <c r="C23" i="14"/>
  <c r="C25" i="14" s="1"/>
  <c r="F22" i="14"/>
  <c r="F18" i="14"/>
  <c r="D17" i="14"/>
  <c r="D19" i="14" s="1"/>
  <c r="C17" i="14"/>
  <c r="C19" i="14" s="1"/>
  <c r="F14" i="14"/>
  <c r="F13" i="14"/>
  <c r="F12" i="14"/>
  <c r="F11" i="14"/>
  <c r="D8" i="14"/>
  <c r="C8" i="14"/>
  <c r="F7" i="14"/>
  <c r="F6" i="14"/>
  <c r="P26" i="15" l="1"/>
  <c r="C28" i="15"/>
  <c r="P28" i="15" s="1"/>
  <c r="P17" i="15"/>
  <c r="N30" i="15"/>
  <c r="P8" i="15"/>
  <c r="C19" i="15"/>
  <c r="F8" i="14"/>
  <c r="F25" i="14"/>
  <c r="F23" i="14"/>
  <c r="D27" i="14"/>
  <c r="F17" i="14"/>
  <c r="F33" i="14"/>
  <c r="C27" i="14"/>
  <c r="F27" i="14" s="1"/>
  <c r="F19" i="14"/>
  <c r="C30" i="15" l="1"/>
  <c r="P30" i="15" s="1"/>
  <c r="C3" i="13" s="1"/>
  <c r="P19" i="15"/>
</calcChain>
</file>

<file path=xl/sharedStrings.xml><?xml version="1.0" encoding="utf-8"?>
<sst xmlns="http://schemas.openxmlformats.org/spreadsheetml/2006/main" count="75" uniqueCount="48">
  <si>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</si>
  <si>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</si>
  <si>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</si>
  <si>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</si>
  <si>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</si>
  <si>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</si>
  <si>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</si>
  <si>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</si>
  <si>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</si>
  <si>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</si>
  <si>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</si>
  <si>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</si>
  <si>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</si>
  <si>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</si>
  <si>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</si>
  <si>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</si>
  <si>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</si>
  <si>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</si>
  <si>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</si>
  <si>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</si>
  <si>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</si>
  <si>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</si>
  <si>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</si>
  <si>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</si>
  <si>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</si>
  <si>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</si>
  <si>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</si>
  <si>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</si>
  <si>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</si>
  <si>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</si>
  <si>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</si>
  <si>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2024)</t>
  </si>
  <si>
    <t>Frais KM annuel à payer</t>
  </si>
  <si>
    <t>Régularisation Frais KM</t>
  </si>
  <si>
    <t>Juin</t>
  </si>
  <si>
    <t>Janvier</t>
  </si>
  <si>
    <t>Fevrier</t>
  </si>
  <si>
    <t>Mars</t>
  </si>
  <si>
    <t>Avril</t>
  </si>
  <si>
    <t>Mai</t>
  </si>
  <si>
    <t>Juillet</t>
  </si>
  <si>
    <t xml:space="preserve">Aout </t>
  </si>
  <si>
    <t>Septembre</t>
  </si>
  <si>
    <t>Octobre</t>
  </si>
  <si>
    <t>Intéressement Net</t>
  </si>
  <si>
    <t>CSG/CRDS Intéressement</t>
  </si>
  <si>
    <t>Frais PEE Amundi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</si>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</sst>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11" fillId="4" borderId="5" xfId="0" applyNumberFormat="1" applyFont="1" applyFill="1" applyBorder="1"/>
    <xf numFmtId="0" fontId="10" fillId="0" borderId="5" xfId="0" applyFont="1" applyBorder="1" applyProtection="1">
      <protection locked="0"/>
    </xf>
    <xf numFmtId="4" fontId="12" fillId="4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F33"/>
  <sheetViews>
    <sheetView topLeftCell="B1" workbookViewId="0">
      <selection activeCell="F32" sqref="F32"/>
    </sheetView>
  </sheetViews>
  <sheetFormatPr baseColWidth="10" defaultRowHeight="14.4" x14ac:dyDescent="0.3"/>
  <cols>
    <col min="1" max="1" width="3" customWidth="1"/>
    <col min="2" max="2" width="28" customWidth="1"/>
    <col min="4" max="4" width="20.21875" bestFit="1" customWidth="1"/>
    <col min="5" max="5" width="4" customWidth="1"/>
    <col min="6" max="6" width="11" style="47" customWidth="1"/>
  </cols>
  <sheetData>
    <row r="1" spans="2:6" x14ac:dyDescent="0.3">
      <c r="B1" s="66" t="s">
        <v>9</v>
      </c>
    </row>
    <row r="2" spans="2:6" x14ac:dyDescent="0.3">
      <c r="B2" s="67"/>
      <c r="C2" s="2"/>
      <c r="D2" s="2"/>
      <c r="F2" s="3"/>
    </row>
    <row r="3" spans="2:6" x14ac:dyDescent="0.3">
      <c r="B3" s="13" t="s">
        <v>5</v>
      </c>
      <c r="C3" s="13" t="s">
        <v>10</v>
      </c>
      <c r="D3" s="13" t="s">
        <v>11</v>
      </c>
      <c r="E3" s="1"/>
      <c r="F3" s="13" t="s">
        <v>4</v>
      </c>
    </row>
    <row r="4" spans="2:6" x14ac:dyDescent="0.3">
      <c r="B4" s="31"/>
      <c r="C4" s="16"/>
      <c r="D4" s="16"/>
      <c r="E4" s="1"/>
      <c r="F4" s="55"/>
    </row>
    <row r="5" spans="2:6" x14ac:dyDescent="0.3">
      <c r="B5" s="17" t="s">
        <v>19</v>
      </c>
      <c r="C5" s="19"/>
      <c r="D5" s="20"/>
      <c r="E5" s="1"/>
      <c r="F5" s="48"/>
    </row>
    <row r="6" spans="2:6" x14ac:dyDescent="0.3">
      <c r="B6" s="9" t="s">
        <v>20</v>
      </c>
      <c r="C6" s="36">
        <v>19</v>
      </c>
      <c r="D6" s="36">
        <v>19</v>
      </c>
      <c r="E6" s="35"/>
      <c r="F6" s="56">
        <f>SUM(C6:D6)</f>
        <v>38</v>
      </c>
    </row>
    <row r="7" spans="2:6" x14ac:dyDescent="0.3">
      <c r="B7" s="9" t="s">
        <v>21</v>
      </c>
      <c r="C7" s="36">
        <v>18</v>
      </c>
      <c r="D7" s="36">
        <v>20</v>
      </c>
      <c r="E7" s="35"/>
      <c r="F7" s="56">
        <f>SUM(C7:D7)</f>
        <v>38</v>
      </c>
    </row>
    <row r="8" spans="2:6" x14ac:dyDescent="0.3">
      <c r="B8" s="18" t="s">
        <v>22</v>
      </c>
      <c r="C8" s="62">
        <f>C7-C6</f>
        <v>-1</v>
      </c>
      <c r="D8" s="62">
        <f>D7-D6</f>
        <v>1</v>
      </c>
      <c r="E8" s="35"/>
      <c r="F8" s="56">
        <f>SUM(C8:D8)</f>
        <v>0</v>
      </c>
    </row>
    <row r="9" spans="2:6" x14ac:dyDescent="0.3">
      <c r="B9" s="31"/>
      <c r="C9" s="21"/>
      <c r="D9" s="21"/>
      <c r="E9" s="1"/>
      <c r="F9" s="55"/>
    </row>
    <row r="10" spans="2:6" x14ac:dyDescent="0.3">
      <c r="B10" s="14" t="s">
        <v>18</v>
      </c>
      <c r="C10" s="15"/>
      <c r="D10" s="22"/>
      <c r="F10" s="49"/>
    </row>
    <row r="11" spans="2:6" x14ac:dyDescent="0.3">
      <c r="B11" s="9" t="s">
        <v>14</v>
      </c>
      <c r="C11" s="11">
        <v>18.5</v>
      </c>
      <c r="D11" s="11">
        <v>20.5</v>
      </c>
      <c r="F11" s="57">
        <f>SUM(C11:D11)</f>
        <v>39</v>
      </c>
    </row>
    <row r="12" spans="2:6" x14ac:dyDescent="0.3">
      <c r="B12" s="9" t="s">
        <v>16</v>
      </c>
      <c r="C12" s="12">
        <v>0.5</v>
      </c>
      <c r="D12" s="12">
        <v>0.5</v>
      </c>
      <c r="F12" s="57">
        <f>SUM(C12:D12)</f>
        <v>1</v>
      </c>
    </row>
    <row r="13" spans="2:6" x14ac:dyDescent="0.3">
      <c r="B13" s="9" t="s">
        <v>17</v>
      </c>
      <c r="C13" s="12"/>
      <c r="D13" s="12"/>
      <c r="F13" s="57">
        <f>SUM(C13:D13)</f>
        <v>0</v>
      </c>
    </row>
    <row r="14" spans="2:6" x14ac:dyDescent="0.3">
      <c r="B14" s="18" t="s">
        <v>15</v>
      </c>
      <c r="C14" s="23"/>
      <c r="D14" s="23"/>
      <c r="F14" s="57">
        <f>SUM(C14:D14)</f>
        <v>0</v>
      </c>
    </row>
    <row r="15" spans="2:6" x14ac:dyDescent="0.3">
      <c r="B15" s="31"/>
      <c r="C15" s="24"/>
      <c r="D15" s="24"/>
      <c r="F15" s="50"/>
    </row>
    <row r="16" spans="2:6" x14ac:dyDescent="0.3">
      <c r="B16" s="6" t="s">
        <v>0</v>
      </c>
      <c r="C16" s="7"/>
      <c r="D16" s="25"/>
      <c r="F16" s="51"/>
    </row>
    <row r="17" spans="2:6" x14ac:dyDescent="0.3">
      <c r="B17" s="9" t="s">
        <v>6</v>
      </c>
      <c r="C17" s="10">
        <f>C11*Params!$C$5*(1-Params!$C$3)-Params!$C$4</f>
        <v>9626.4</v>
      </c>
      <c r="D17" s="10">
        <f>D11*Params!$C$5*(1-Params!$C$3)-Params!$C$4</f>
        <v>10675.2</v>
      </c>
      <c r="E17" s="4"/>
      <c r="F17" s="40">
        <f>SUM(C17:D17)</f>
        <v>20301.599999999999</v>
      </c>
    </row>
    <row r="18" spans="2:6" x14ac:dyDescent="0.3">
      <c r="B18" s="9" t="s">
        <v>15</v>
      </c>
      <c r="C18" s="10"/>
      <c r="D18" s="10"/>
      <c r="E18" s="4"/>
      <c r="F18" s="40">
        <f>SUM(C18:D18)</f>
        <v>0</v>
      </c>
    </row>
    <row r="19" spans="2:6" x14ac:dyDescent="0.3">
      <c r="B19" s="27" t="s">
        <v>2</v>
      </c>
      <c r="C19" s="28">
        <f>SUM(C17:C18)</f>
        <v>9626.4</v>
      </c>
      <c r="D19" s="28">
        <f>SUM(D17:D18)</f>
        <v>10675.2</v>
      </c>
      <c r="E19" s="5"/>
      <c r="F19" s="41">
        <f>SUM(C19:E19)</f>
        <v>20301.599999999999</v>
      </c>
    </row>
    <row r="20" spans="2:6" x14ac:dyDescent="0.3">
      <c r="B20" s="31"/>
      <c r="C20" s="26"/>
      <c r="D20" s="26"/>
      <c r="E20" s="5"/>
    </row>
    <row r="21" spans="2:6" x14ac:dyDescent="0.3">
      <c r="B21" s="29" t="s">
        <v>1</v>
      </c>
      <c r="C21" s="30"/>
      <c r="D21" s="32"/>
      <c r="E21" s="4"/>
      <c r="F21" s="52"/>
    </row>
    <row r="22" spans="2:6" x14ac:dyDescent="0.3">
      <c r="B22" s="9" t="s">
        <v>7</v>
      </c>
      <c r="C22" s="10">
        <v>5267.09</v>
      </c>
      <c r="D22" s="10">
        <v>5742.26</v>
      </c>
      <c r="E22" s="4"/>
      <c r="F22" s="42">
        <f>SUM(C22:D22)</f>
        <v>11009.35</v>
      </c>
    </row>
    <row r="23" spans="2:6" x14ac:dyDescent="0.3">
      <c r="B23" s="9" t="s">
        <v>8</v>
      </c>
      <c r="C23" s="10">
        <f>1141.61+2240.11</f>
        <v>3381.7200000000003</v>
      </c>
      <c r="D23" s="10">
        <f>1177.66+2368</f>
        <v>3545.66</v>
      </c>
      <c r="E23" s="4"/>
      <c r="F23" s="42">
        <f>SUM(C23:D23)</f>
        <v>6927.38</v>
      </c>
    </row>
    <row r="24" spans="2:6" x14ac:dyDescent="0.3">
      <c r="B24" s="54" t="s">
        <v>30</v>
      </c>
      <c r="C24" s="10">
        <v>568.57500000000005</v>
      </c>
      <c r="D24" s="10">
        <v>628.42499999999995</v>
      </c>
      <c r="E24" s="4"/>
      <c r="F24" s="42">
        <f>SUM(C24:D24)</f>
        <v>1197</v>
      </c>
    </row>
    <row r="25" spans="2:6" x14ac:dyDescent="0.3">
      <c r="B25" s="8" t="s">
        <v>3</v>
      </c>
      <c r="C25" s="43">
        <f>SUM(C22:C24)</f>
        <v>9217.385000000002</v>
      </c>
      <c r="D25" s="43">
        <f>SUM(D22:D24)</f>
        <v>9916.3449999999993</v>
      </c>
      <c r="E25" s="4"/>
      <c r="F25" s="59">
        <f>SUM(C25:D25)</f>
        <v>19133.730000000003</v>
      </c>
    </row>
    <row r="26" spans="2:6" x14ac:dyDescent="0.3">
      <c r="B26" s="44"/>
      <c r="C26" s="26"/>
      <c r="D26" s="26"/>
      <c r="E26" s="5"/>
    </row>
    <row r="27" spans="2:6" x14ac:dyDescent="0.3">
      <c r="B27" s="45" t="s">
        <v>26</v>
      </c>
      <c r="C27" s="46">
        <f>C19-C25</f>
        <v>409.0149999999976</v>
      </c>
      <c r="D27" s="46">
        <f>D19-D25</f>
        <v>758.85500000000138</v>
      </c>
      <c r="F27" s="58">
        <f>SUM(C27:E27)</f>
        <v>1167.869999999999</v>
      </c>
    </row>
    <row r="29" spans="2:6" x14ac:dyDescent="0.3">
      <c r="B29" s="61" t="s">
        <v>27</v>
      </c>
      <c r="C29" s="53">
        <v>855</v>
      </c>
      <c r="D29" s="53">
        <v>945</v>
      </c>
      <c r="F29" s="60">
        <f>SUM(C29:D29)</f>
        <v>1800</v>
      </c>
    </row>
    <row r="30" spans="2:6" x14ac:dyDescent="0.3">
      <c r="B30" s="61" t="s">
        <v>28</v>
      </c>
      <c r="C30" s="53">
        <v>568.57500000000005</v>
      </c>
      <c r="D30" s="53">
        <v>628.42499999999995</v>
      </c>
      <c r="F30" s="60">
        <f>SUM(C30:D30)</f>
        <v>1197</v>
      </c>
    </row>
    <row r="32" spans="2:6" x14ac:dyDescent="0.3">
      <c r="D32" s="53" t="s">
        <v>32</v>
      </c>
      <c r="F32" s="53">
        <f>(F29*0.665)</f>
        <v>1197</v>
      </c>
    </row>
    <row r="33" spans="4:6" x14ac:dyDescent="0.3">
      <c r="D33" s="53" t="s">
        <v>33</v>
      </c>
      <c r="F33" s="53">
        <f>F32-F30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80D97-211B-4545-939D-2BA114C00A16}">
  <dimension ref="B1:P33"/>
  <sheetViews>
    <sheetView tabSelected="1" topLeftCell="B2" workbookViewId="0">
      <selection activeCell="C28" sqref="C28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36</v>
      </c>
      <c r="E3" s="13" t="s">
        <v>37</v>
      </c>
      <c r="F3" s="13" t="s">
        <v>38</v>
      </c>
      <c r="G3" s="13" t="s">
        <v>39</v>
      </c>
      <c r="H3" s="13" t="s">
        <v>34</v>
      </c>
      <c r="I3" s="13" t="s">
        <v>40</v>
      </c>
      <c r="J3" s="13" t="s">
        <v>41</v>
      </c>
      <c r="K3" s="13" t="s">
        <v>42</v>
      </c>
      <c r="L3" s="13" t="s">
        <v>43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"/>
      <c r="P5" s="48"/>
    </row>
    <row r="6" spans="2:16" x14ac:dyDescent="0.3">
      <c r="B6" s="9" t="s">
        <v>20</v>
      </c>
      <c r="C6" s="36">
        <v>19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5"/>
      <c r="P6" s="56">
        <f>SUM(C6:N6)</f>
        <v>19</v>
      </c>
    </row>
    <row r="7" spans="2:16" x14ac:dyDescent="0.3">
      <c r="B7" s="9" t="s">
        <v>21</v>
      </c>
      <c r="C7" s="36">
        <v>22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5"/>
      <c r="P7" s="56">
        <f>SUM(C7:N7)</f>
        <v>22</v>
      </c>
    </row>
    <row r="8" spans="2:16" x14ac:dyDescent="0.3">
      <c r="B8" s="18" t="s">
        <v>22</v>
      </c>
      <c r="C8" s="62">
        <f>C7-C6</f>
        <v>3</v>
      </c>
      <c r="D8" s="62">
        <f t="shared" ref="D8:N8" si="0">D7-D6</f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 t="shared" si="0"/>
        <v>0</v>
      </c>
      <c r="N8" s="62">
        <f t="shared" si="0"/>
        <v>0</v>
      </c>
      <c r="O8" s="35"/>
      <c r="P8" s="56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/>
      <c r="P10" s="49"/>
    </row>
    <row r="11" spans="2:16" x14ac:dyDescent="0.3">
      <c r="B11" s="9" t="s">
        <v>14</v>
      </c>
      <c r="C11" s="11">
        <v>22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7">
        <f>SUM(C11:N11)</f>
        <v>22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  <c r="P16" s="51"/>
    </row>
    <row r="17" spans="2:16" x14ac:dyDescent="0.3">
      <c r="B17" s="9" t="s">
        <v>6</v>
      </c>
      <c r="C17" s="10">
        <f>C11*Params!$C$5*(1-Params!$C$3)-Params!$C$4</f>
        <v>11461.800000000001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0">
        <f>SUM(C17:N17)</f>
        <v>11461.800000000001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SUM(C18:N18)</f>
        <v>0</v>
      </c>
    </row>
    <row r="19" spans="2:16" x14ac:dyDescent="0.3">
      <c r="B19" s="27" t="s">
        <v>2</v>
      </c>
      <c r="C19" s="28">
        <f>SUM(C17:C18)</f>
        <v>11461.800000000001</v>
      </c>
      <c r="D19" s="28">
        <f t="shared" ref="D19:N19" si="1">SUM(D17:D18)</f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1">
        <f>SUM(C19:O19)</f>
        <v>11461.800000000001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2"/>
      <c r="O21" s="4"/>
      <c r="P21" s="52"/>
    </row>
    <row r="22" spans="2:16" x14ac:dyDescent="0.3">
      <c r="B22" s="9" t="s">
        <v>7</v>
      </c>
      <c r="C22" s="10">
        <v>4645.66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2">
        <f>SUM(C22:N22)</f>
        <v>4645.66</v>
      </c>
    </row>
    <row r="23" spans="2:16" x14ac:dyDescent="0.3">
      <c r="B23" s="9" t="s">
        <v>44</v>
      </c>
      <c r="C23" s="10">
        <f>(5770.4/5)*(1-9.7%)</f>
        <v>1042.1342399999999</v>
      </c>
      <c r="D23" s="10"/>
      <c r="E23" s="10"/>
      <c r="F23" s="63"/>
      <c r="G23" s="63"/>
      <c r="H23" s="63"/>
      <c r="I23" s="63"/>
      <c r="J23" s="63"/>
      <c r="K23" s="63"/>
      <c r="L23" s="63"/>
      <c r="M23" s="63"/>
      <c r="N23" s="63"/>
      <c r="O23" s="4"/>
      <c r="P23" s="42">
        <f t="shared" ref="P23:P25" si="2">SUM(C23:N23)</f>
        <v>1042.1342399999999</v>
      </c>
    </row>
    <row r="24" spans="2:16" x14ac:dyDescent="0.3">
      <c r="B24" s="64" t="s">
        <v>45</v>
      </c>
      <c r="C24" s="65">
        <f>(5770.4/5)*9.7%</f>
        <v>111.94575999999998</v>
      </c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4"/>
      <c r="P24" s="42">
        <f t="shared" si="2"/>
        <v>111.94575999999998</v>
      </c>
    </row>
    <row r="25" spans="2:16" x14ac:dyDescent="0.3">
      <c r="B25" s="64" t="s">
        <v>46</v>
      </c>
      <c r="C25" s="65">
        <f>C23*0.02</f>
        <v>20.842684799999997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4"/>
      <c r="P25" s="42">
        <f t="shared" si="2"/>
        <v>20.842684799999997</v>
      </c>
    </row>
    <row r="26" spans="2:16" x14ac:dyDescent="0.3">
      <c r="B26" s="9" t="s">
        <v>8</v>
      </c>
      <c r="C26" s="10">
        <f>1124.74+2422.64</f>
        <v>3547.38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2">
        <f>SUM(C26:N26)</f>
        <v>3547.38</v>
      </c>
    </row>
    <row r="27" spans="2:16" x14ac:dyDescent="0.3">
      <c r="B27" s="54" t="s">
        <v>30</v>
      </c>
      <c r="C27" s="10">
        <v>470.26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2">
        <f>SUM(C27:N27)</f>
        <v>470.26</v>
      </c>
    </row>
    <row r="28" spans="2:16" x14ac:dyDescent="0.3">
      <c r="B28" s="8" t="s">
        <v>3</v>
      </c>
      <c r="C28" s="43">
        <f>SUM(C22:C27)</f>
        <v>9838.2226847999991</v>
      </c>
      <c r="D28" s="43">
        <f t="shared" ref="D28:N28" si="3">SUM(D22:D27)</f>
        <v>0</v>
      </c>
      <c r="E28" s="43">
        <f t="shared" si="3"/>
        <v>0</v>
      </c>
      <c r="F28" s="43">
        <f t="shared" si="3"/>
        <v>0</v>
      </c>
      <c r="G28" s="43">
        <f t="shared" si="3"/>
        <v>0</v>
      </c>
      <c r="H28" s="43">
        <f t="shared" si="3"/>
        <v>0</v>
      </c>
      <c r="I28" s="43">
        <f t="shared" si="3"/>
        <v>0</v>
      </c>
      <c r="J28" s="43">
        <f t="shared" si="3"/>
        <v>0</v>
      </c>
      <c r="K28" s="43">
        <f t="shared" si="3"/>
        <v>0</v>
      </c>
      <c r="L28" s="43">
        <f t="shared" si="3"/>
        <v>0</v>
      </c>
      <c r="M28" s="43">
        <f t="shared" si="3"/>
        <v>0</v>
      </c>
      <c r="N28" s="43">
        <f t="shared" si="3"/>
        <v>0</v>
      </c>
      <c r="O28" s="4"/>
      <c r="P28" s="59">
        <f>SUM(C28:N28)</f>
        <v>9838.2226847999991</v>
      </c>
    </row>
    <row r="29" spans="2:16" x14ac:dyDescent="0.3">
      <c r="B29" s="4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5" t="s">
        <v>26</v>
      </c>
      <c r="C30" s="46">
        <f>C19-C28</f>
        <v>1623.577315200002</v>
      </c>
      <c r="D30" s="46">
        <f t="shared" ref="D30:M30" si="4">D19-D28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 t="shared" si="4"/>
        <v>0</v>
      </c>
      <c r="M30" s="46">
        <f t="shared" si="4"/>
        <v>0</v>
      </c>
      <c r="N30" s="46">
        <f>N19-N28</f>
        <v>0</v>
      </c>
      <c r="P30" s="58">
        <f>SUM(C30:O30)</f>
        <v>1623.577315200002</v>
      </c>
    </row>
    <row r="32" spans="2:16" x14ac:dyDescent="0.3">
      <c r="B32" s="61" t="s">
        <v>27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P32" s="60">
        <f>SUM(C32:N32)</f>
        <v>0</v>
      </c>
    </row>
    <row r="33" spans="2:16" x14ac:dyDescent="0.3">
      <c r="B33" s="61" t="s">
        <v>28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P33" s="60">
        <f>SUM(C33:N33)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31</v>
      </c>
      <c r="C5" s="33">
        <v>570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24</v>
      </c>
      <c r="C2" s="70"/>
    </row>
    <row r="3" spans="2:3" ht="16.95" customHeight="1" x14ac:dyDescent="0.3">
      <c r="B3" s="37" t="s">
        <v>25</v>
      </c>
      <c r="C3" s="38">
        <f>'2024'!F27+'2025'!P30</f>
        <v>2791.447315200001</v>
      </c>
    </row>
    <row r="4" spans="2:3" ht="16.95" customHeight="1" x14ac:dyDescent="0.3">
      <c r="B4" s="37" t="s">
        <v>29</v>
      </c>
      <c r="C4" s="39">
        <f>'2024'!F12+'2025'!P12</f>
        <v>1</v>
      </c>
    </row>
    <row r="5" spans="2:3" x14ac:dyDescent="0.3">
      <c r="B5" t="s">
        <v>47</v>
      </c>
      <c r="C5">
        <v>5.5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53</vt:i4>
      </vt:variant>
    </vt:vector>
  </HeadingPairs>
  <TitlesOfParts>
    <vt:vector size="57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'2025'!SORTIES_FRAIS_PEE_AMUNDI</vt:lpstr>
      <vt:lpstr>SORTIES_INTERESSEMENT_CSG_CRDS</vt:lpstr>
      <vt:lpstr>SORTIES_INTERESSEMENT_NET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2025-02-05T19:59:43Z</dcterms:modified>
</cp:coreProperties>
</file>