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6A9A96DC-20EE-428E-9FF7-EC78BE702B6B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'2025'!$B$30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'2025'!$B$29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P30" i="16" l="1"/>
  <c r="P29" i="16"/>
  <c r="P32" i="16" s="1"/>
  <c r="P33" i="16" s="1"/>
  <c r="N25" i="16"/>
  <c r="K25" i="16"/>
  <c r="J25" i="16"/>
  <c r="I25" i="16"/>
  <c r="I27" i="16" s="1"/>
  <c r="H25" i="16"/>
  <c r="G25" i="16"/>
  <c r="F25" i="16"/>
  <c r="E25" i="16"/>
  <c r="D25" i="16"/>
  <c r="P24" i="16"/>
  <c r="M25" i="16"/>
  <c r="L25" i="16"/>
  <c r="P22" i="16"/>
  <c r="I19" i="16"/>
  <c r="H19" i="16"/>
  <c r="G19" i="16"/>
  <c r="F19" i="16"/>
  <c r="F27" i="16" s="1"/>
  <c r="E19" i="16"/>
  <c r="E27" i="16" s="1"/>
  <c r="D19" i="16"/>
  <c r="D27" i="16" s="1"/>
  <c r="P18" i="16"/>
  <c r="N19" i="16"/>
  <c r="N27" i="16" s="1"/>
  <c r="M19" i="16"/>
  <c r="L19" i="16"/>
  <c r="K19" i="16"/>
  <c r="K27" i="16" s="1"/>
  <c r="J19" i="16"/>
  <c r="J27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7" i="15"/>
  <c r="P30" i="15"/>
  <c r="P29" i="15"/>
  <c r="P32" i="15" s="1"/>
  <c r="P33" i="15" s="1"/>
  <c r="H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G23" i="15"/>
  <c r="G25" i="15" s="1"/>
  <c r="F23" i="15"/>
  <c r="F25" i="15" s="1"/>
  <c r="E23" i="15"/>
  <c r="E25" i="15" s="1"/>
  <c r="D23" i="15"/>
  <c r="C23" i="15"/>
  <c r="C25" i="15" s="1"/>
  <c r="P22" i="15"/>
  <c r="G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J27" i="15" s="1"/>
  <c r="I17" i="15"/>
  <c r="I19" i="15" s="1"/>
  <c r="H17" i="15"/>
  <c r="H19" i="15" s="1"/>
  <c r="H27" i="15" s="1"/>
  <c r="G17" i="15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3" i="14" s="1"/>
  <c r="P30" i="14"/>
  <c r="P29" i="14"/>
  <c r="K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J23" i="14"/>
  <c r="J25" i="14" s="1"/>
  <c r="P22" i="14"/>
  <c r="I19" i="14"/>
  <c r="I27" i="14" s="1"/>
  <c r="H19" i="14"/>
  <c r="H27" i="14" s="1"/>
  <c r="G19" i="14"/>
  <c r="F19" i="14"/>
  <c r="F27" i="14" s="1"/>
  <c r="E19" i="14"/>
  <c r="D19" i="14"/>
  <c r="C19" i="14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3" i="15" l="1"/>
  <c r="P19" i="14"/>
  <c r="E27" i="15"/>
  <c r="P8" i="14"/>
  <c r="E27" i="14"/>
  <c r="G27" i="14"/>
  <c r="L27" i="16"/>
  <c r="G27" i="16"/>
  <c r="M27" i="16"/>
  <c r="H27" i="16"/>
  <c r="P8" i="15"/>
  <c r="N27" i="14"/>
  <c r="K27" i="15"/>
  <c r="M27" i="15"/>
  <c r="D27" i="14"/>
  <c r="P8" i="16"/>
  <c r="P25" i="14"/>
  <c r="L27" i="15"/>
  <c r="F27" i="15"/>
  <c r="G27" i="15"/>
  <c r="L27" i="14"/>
  <c r="I27" i="15"/>
  <c r="J27" i="14"/>
  <c r="P19" i="15"/>
  <c r="C27" i="15"/>
  <c r="D25" i="15"/>
  <c r="D27" i="15" s="1"/>
  <c r="C27" i="14"/>
  <c r="P17" i="15"/>
  <c r="P23" i="14"/>
  <c r="P17" i="14"/>
  <c r="P25" i="15" l="1"/>
  <c r="P27" i="14"/>
  <c r="P27" i="15"/>
  <c r="C23" i="16" l="1"/>
  <c r="C17" i="16"/>
  <c r="C25" i="16" l="1"/>
  <c r="P25" i="16" s="1"/>
  <c r="P23" i="16"/>
  <c r="C19" i="16"/>
  <c r="P17" i="16"/>
  <c r="C27" i="16" l="1"/>
  <c r="P27" i="16" s="1"/>
  <c r="P19" i="16"/>
</calcChain>
</file>

<file path=xl/sharedStrings.xml><?xml version="1.0" encoding="utf-8"?>
<sst xmlns="http://schemas.openxmlformats.org/spreadsheetml/2006/main" count="123" uniqueCount="46">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</sst>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95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15</v>
      </c>
      <c r="K7" s="37">
        <v>20</v>
      </c>
      <c r="L7" s="37">
        <v>22</v>
      </c>
      <c r="M7" s="37">
        <v>21</v>
      </c>
      <c r="N7" s="37">
        <v>20</v>
      </c>
      <c r="O7" s="36"/>
      <c r="P7" s="57">
        <f>SUM(C7:N7)</f>
        <v>98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15</v>
      </c>
      <c r="K11" s="11">
        <v>20.5</v>
      </c>
      <c r="L11" s="11">
        <v>22</v>
      </c>
      <c r="M11" s="11">
        <v>21</v>
      </c>
      <c r="N11" s="11">
        <v>19.5</v>
      </c>
      <c r="P11" s="58">
        <f>SUM(C11:N11)</f>
        <v>98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7</v>
      </c>
      <c r="K12" s="12">
        <v>0.5</v>
      </c>
      <c r="L12" s="12"/>
      <c r="M12" s="12"/>
      <c r="N12" s="12">
        <v>0.5</v>
      </c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6825</v>
      </c>
      <c r="K17" s="10">
        <f>K11*Params!$C$5*(1-Params!$C$3)-Params!$C$4</f>
        <v>9355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N11*Params!$C$6*(1-Params!$C$3)-Params!$C$4</f>
        <v>9074.4</v>
      </c>
      <c r="O17" s="4"/>
      <c r="P17" s="41">
        <f>SUM(C17:N17)</f>
        <v>44884.4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6825</v>
      </c>
      <c r="K19" s="28">
        <f t="shared" si="1"/>
        <v>9355</v>
      </c>
      <c r="L19" s="28">
        <f t="shared" si="1"/>
        <v>10045</v>
      </c>
      <c r="M19" s="28">
        <f t="shared" si="1"/>
        <v>9585</v>
      </c>
      <c r="N19" s="28">
        <f t="shared" si="1"/>
        <v>9074.4</v>
      </c>
      <c r="O19" s="5"/>
      <c r="P19" s="42">
        <f>SUM(C19:O19)</f>
        <v>44884.4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4959.83</v>
      </c>
      <c r="K22" s="10">
        <v>4959.83</v>
      </c>
      <c r="L22" s="10">
        <v>4959.83</v>
      </c>
      <c r="M22" s="10">
        <v>4959.83</v>
      </c>
      <c r="N22" s="10">
        <v>4959.83</v>
      </c>
      <c r="O22" s="4"/>
      <c r="P22" s="43">
        <f>SUM(C22:N22)</f>
        <v>24799.15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1076.59+1771.2</f>
        <v>2847.79</v>
      </c>
      <c r="K23" s="10">
        <f>1076.59+1783.32</f>
        <v>2859.91</v>
      </c>
      <c r="L23" s="10">
        <f>1076.59+1772.07</f>
        <v>2848.66</v>
      </c>
      <c r="M23" s="10">
        <f>1076.59+1771.2</f>
        <v>2847.79</v>
      </c>
      <c r="N23" s="10">
        <f>1076.59+1771.2</f>
        <v>2847.79</v>
      </c>
      <c r="O23" s="4"/>
      <c r="P23" s="43">
        <f>SUM(C23:N23)</f>
        <v>14251.940000000002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454.6</v>
      </c>
      <c r="K24" s="10">
        <v>596.44000000000005</v>
      </c>
      <c r="L24" s="10">
        <v>620.08000000000004</v>
      </c>
      <c r="M24" s="10">
        <v>596.44000000000005</v>
      </c>
      <c r="N24" s="10">
        <v>1587.8</v>
      </c>
      <c r="O24" s="4"/>
      <c r="P24" s="43">
        <f>SUM(C24:N24)</f>
        <v>3855.3599999999997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8262.2199999999993</v>
      </c>
      <c r="K25" s="44">
        <f t="shared" si="2"/>
        <v>8416.18</v>
      </c>
      <c r="L25" s="44">
        <f t="shared" si="2"/>
        <v>8428.57</v>
      </c>
      <c r="M25" s="44">
        <f t="shared" si="2"/>
        <v>8404.06</v>
      </c>
      <c r="N25" s="44">
        <f t="shared" si="2"/>
        <v>9395.42</v>
      </c>
      <c r="O25" s="4"/>
      <c r="P25" s="60">
        <f>SUM(C25:N25)</f>
        <v>42906.45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-1437.2199999999993</v>
      </c>
      <c r="K27" s="47">
        <f t="shared" si="3"/>
        <v>938.81999999999971</v>
      </c>
      <c r="L27" s="47">
        <f t="shared" si="3"/>
        <v>1616.4300000000003</v>
      </c>
      <c r="M27" s="47">
        <f t="shared" si="3"/>
        <v>1180.9400000000005</v>
      </c>
      <c r="N27" s="47">
        <f t="shared" si="3"/>
        <v>-321.02000000000044</v>
      </c>
      <c r="P27" s="59">
        <f>SUM(C27:O27)</f>
        <v>1977.9500000000007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900</v>
      </c>
      <c r="K29" s="54">
        <v>1260</v>
      </c>
      <c r="L29" s="54">
        <v>1320</v>
      </c>
      <c r="M29" s="54">
        <v>1260</v>
      </c>
      <c r="N29" s="54">
        <v>1200</v>
      </c>
      <c r="P29" s="61">
        <f>SUM(C29:N29)</f>
        <v>5940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454.6</v>
      </c>
      <c r="K30" s="54">
        <v>596.44000000000005</v>
      </c>
      <c r="L30" s="54">
        <v>620.08000000000004</v>
      </c>
      <c r="M30" s="54">
        <v>596.44000000000005</v>
      </c>
      <c r="N30" s="54">
        <v>472.8</v>
      </c>
      <c r="P30" s="61">
        <f>SUM(C30:N30)</f>
        <v>2740.36</v>
      </c>
    </row>
    <row r="32" spans="2:16" x14ac:dyDescent="0.3">
      <c r="N32" s="54" t="s">
        <v>42</v>
      </c>
      <c r="P32" s="61">
        <f>(P29*0.394) + 1515</f>
        <v>3855.36</v>
      </c>
    </row>
    <row r="33" spans="14:16" x14ac:dyDescent="0.3">
      <c r="N33" s="54" t="s">
        <v>43</v>
      </c>
      <c r="P33" s="61">
        <f>P32-P30</f>
        <v>1115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3425-7001-4D6E-B4AB-CA01B47E1085}">
  <dimension ref="B1:P33"/>
  <sheetViews>
    <sheetView topLeftCell="B2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7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216</v>
      </c>
    </row>
    <row r="7" spans="2:16" x14ac:dyDescent="0.3">
      <c r="B7" s="9" t="s">
        <v>21</v>
      </c>
      <c r="C7" s="37">
        <v>18</v>
      </c>
      <c r="D7" s="37">
        <v>20</v>
      </c>
      <c r="E7" s="37">
        <v>21</v>
      </c>
      <c r="F7" s="37">
        <v>20</v>
      </c>
      <c r="G7" s="37">
        <v>18</v>
      </c>
      <c r="H7" s="37">
        <v>20</v>
      </c>
      <c r="I7" s="37">
        <v>4</v>
      </c>
      <c r="J7" s="37">
        <v>18</v>
      </c>
      <c r="K7" s="37">
        <v>21</v>
      </c>
      <c r="L7" s="37">
        <v>23</v>
      </c>
      <c r="M7" s="37">
        <v>19</v>
      </c>
      <c r="N7" s="37">
        <v>16</v>
      </c>
      <c r="O7" s="36"/>
      <c r="P7" s="57">
        <f>SUM(C7:N7)</f>
        <v>218</v>
      </c>
    </row>
    <row r="8" spans="2:16" x14ac:dyDescent="0.3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2</v>
      </c>
      <c r="F8" s="63">
        <f t="shared" si="0"/>
        <v>1</v>
      </c>
      <c r="G8" s="63">
        <f t="shared" si="0"/>
        <v>-1</v>
      </c>
      <c r="H8" s="63">
        <f t="shared" si="0"/>
        <v>1</v>
      </c>
      <c r="I8" s="63">
        <f t="shared" si="0"/>
        <v>-3</v>
      </c>
      <c r="J8" s="63">
        <f t="shared" si="0"/>
        <v>-1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20</v>
      </c>
      <c r="E11" s="11">
        <v>21</v>
      </c>
      <c r="F11" s="11">
        <v>20</v>
      </c>
      <c r="G11" s="11">
        <v>18</v>
      </c>
      <c r="H11" s="11">
        <v>20</v>
      </c>
      <c r="I11" s="11">
        <v>4</v>
      </c>
      <c r="J11" s="11">
        <v>18.5</v>
      </c>
      <c r="K11" s="11">
        <v>21</v>
      </c>
      <c r="L11" s="11">
        <v>23</v>
      </c>
      <c r="M11" s="11">
        <v>19</v>
      </c>
      <c r="N11" s="11">
        <v>16</v>
      </c>
      <c r="P11" s="58">
        <f>SUM(C11:N11)</f>
        <v>218.5</v>
      </c>
    </row>
    <row r="12" spans="2:16" x14ac:dyDescent="0.3">
      <c r="B12" s="9" t="s">
        <v>16</v>
      </c>
      <c r="C12" s="12">
        <v>4</v>
      </c>
      <c r="D12" s="12">
        <v>1</v>
      </c>
      <c r="E12" s="12"/>
      <c r="F12" s="12">
        <v>1</v>
      </c>
      <c r="G12" s="12">
        <v>1</v>
      </c>
      <c r="H12" s="12"/>
      <c r="I12" s="12">
        <v>8</v>
      </c>
      <c r="J12" s="12">
        <v>2.5</v>
      </c>
      <c r="K12" s="12"/>
      <c r="L12" s="12"/>
      <c r="M12" s="12"/>
      <c r="N12" s="12">
        <v>5</v>
      </c>
      <c r="P12" s="58">
        <f>SUM(C12:N12)</f>
        <v>22.5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>
        <v>11</v>
      </c>
      <c r="J13" s="12"/>
      <c r="K13" s="12"/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8370.6</v>
      </c>
      <c r="D17" s="10">
        <f>D11*Params!$C$6*(1-Params!$C$3)-Params!$C$4</f>
        <v>9309</v>
      </c>
      <c r="E17" s="10">
        <f>E11*Params!$C$6*(1-Params!$C$3)-Params!$C$4</f>
        <v>9778.2000000000007</v>
      </c>
      <c r="F17" s="10">
        <f>F11*Params!$C$6*(1-Params!$C$3)-Params!$C$4</f>
        <v>9309</v>
      </c>
      <c r="G17" s="10">
        <f>G11*Params!$C$6*(1-Params!$C$3)-Params!$C$4</f>
        <v>8370.6</v>
      </c>
      <c r="H17" s="10">
        <f>H11*Params!$C$6*(1-Params!$C$3)-Params!$C$4</f>
        <v>9309</v>
      </c>
      <c r="I17" s="10">
        <f>I11*Params!$C$6*(1-Params!$C$3)-Params!$C$4</f>
        <v>1801.8000000000002</v>
      </c>
      <c r="J17" s="10">
        <f>J11*Params!$C$6*(1-Params!$C$3)-Params!$C$4</f>
        <v>8605.2000000000007</v>
      </c>
      <c r="K17" s="10">
        <f>K11*Params!$C$6*(1-Params!$C$3)-Params!$C$4</f>
        <v>9778.2000000000007</v>
      </c>
      <c r="L17" s="10">
        <f>L11*Params!$C$6*(1-Params!$C$3)-Params!$C$4</f>
        <v>10716.6</v>
      </c>
      <c r="M17" s="10">
        <f>M11*Params!$C$6*(1-Params!$C$3)-Params!$C$4</f>
        <v>8839.8000000000011</v>
      </c>
      <c r="N17" s="10">
        <f>N11*Params!$C$6*(1-Params!$C$3)-Params!$C$4</f>
        <v>7432.2000000000007</v>
      </c>
      <c r="O17" s="4"/>
      <c r="P17" s="41">
        <f>SUM(C17:N17)</f>
        <v>101620.20000000001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8370.6</v>
      </c>
      <c r="D19" s="28">
        <f t="shared" si="1"/>
        <v>9309</v>
      </c>
      <c r="E19" s="28">
        <f t="shared" si="1"/>
        <v>9778.2000000000007</v>
      </c>
      <c r="F19" s="28">
        <f t="shared" si="1"/>
        <v>9309</v>
      </c>
      <c r="G19" s="28">
        <f t="shared" si="1"/>
        <v>8370.6</v>
      </c>
      <c r="H19" s="28">
        <f t="shared" si="1"/>
        <v>9309</v>
      </c>
      <c r="I19" s="28">
        <f t="shared" si="1"/>
        <v>1801.8000000000002</v>
      </c>
      <c r="J19" s="28">
        <f t="shared" si="1"/>
        <v>8605.2000000000007</v>
      </c>
      <c r="K19" s="28">
        <f t="shared" si="1"/>
        <v>9778.2000000000007</v>
      </c>
      <c r="L19" s="28">
        <f t="shared" si="1"/>
        <v>10716.6</v>
      </c>
      <c r="M19" s="28">
        <f t="shared" si="1"/>
        <v>8839.8000000000011</v>
      </c>
      <c r="N19" s="28">
        <f t="shared" si="1"/>
        <v>7432.2000000000007</v>
      </c>
      <c r="O19" s="5"/>
      <c r="P19" s="42">
        <f>SUM(C19:O19)</f>
        <v>101620.20000000001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4950.6400000000003</v>
      </c>
      <c r="D22" s="10">
        <v>4950.6400000000003</v>
      </c>
      <c r="E22" s="10">
        <v>4950.6400000000003</v>
      </c>
      <c r="F22" s="10">
        <v>4950.6400000000003</v>
      </c>
      <c r="G22" s="10">
        <v>4950.6400000000003</v>
      </c>
      <c r="H22" s="10">
        <v>4950.6400000000003</v>
      </c>
      <c r="I22" s="10">
        <v>2679.95</v>
      </c>
      <c r="J22" s="10">
        <v>5097.4399999999996</v>
      </c>
      <c r="K22" s="10">
        <v>4950.6400000000003</v>
      </c>
      <c r="L22" s="10">
        <v>4950.6400000000003</v>
      </c>
      <c r="M22" s="10">
        <v>4950.6400000000003</v>
      </c>
      <c r="N22" s="10">
        <v>4950.6400000000003</v>
      </c>
      <c r="O22" s="4"/>
      <c r="P22" s="43">
        <f>SUM(C22:N22)</f>
        <v>57283.79</v>
      </c>
    </row>
    <row r="23" spans="2:16" x14ac:dyDescent="0.3">
      <c r="B23" s="9" t="s">
        <v>8</v>
      </c>
      <c r="C23" s="10">
        <f>1090.34+1788.49</f>
        <v>2878.83</v>
      </c>
      <c r="D23" s="10">
        <f>1090.34+1794.53</f>
        <v>2884.87</v>
      </c>
      <c r="E23" s="10">
        <f>1090.34+1789.34</f>
        <v>2879.68</v>
      </c>
      <c r="F23" s="10">
        <f>1090.34+1787.62</f>
        <v>2877.96</v>
      </c>
      <c r="G23" s="10">
        <f>1090.34+1811.99</f>
        <v>2902.33</v>
      </c>
      <c r="H23" s="10">
        <f>1090.34+1811.99</f>
        <v>2902.33</v>
      </c>
      <c r="I23" s="10">
        <f>621.24+1011.75</f>
        <v>1632.99</v>
      </c>
      <c r="J23" s="10">
        <f>1123.26+1879.71</f>
        <v>3002.9700000000003</v>
      </c>
      <c r="K23" s="10">
        <f>1090.34+1817.11</f>
        <v>2907.45</v>
      </c>
      <c r="L23" s="10">
        <f>1090.34+1812.79</f>
        <v>2903.13</v>
      </c>
      <c r="M23" s="10">
        <f>1090.34+1812.79</f>
        <v>2903.13</v>
      </c>
      <c r="N23" s="10">
        <f>1090.34+1812.79</f>
        <v>2903.13</v>
      </c>
      <c r="O23" s="4"/>
      <c r="P23" s="43">
        <f>SUM(C23:N23)</f>
        <v>33578.800000000003</v>
      </c>
    </row>
    <row r="24" spans="2:16" x14ac:dyDescent="0.3">
      <c r="B24" s="55" t="s">
        <v>40</v>
      </c>
      <c r="C24" s="10">
        <v>525.52</v>
      </c>
      <c r="D24" s="10">
        <v>572.79999999999995</v>
      </c>
      <c r="E24" s="10">
        <v>596.44000000000005</v>
      </c>
      <c r="F24" s="10">
        <v>572.79999999999995</v>
      </c>
      <c r="G24" s="10">
        <v>525.52</v>
      </c>
      <c r="H24" s="10">
        <v>572.79999999999995</v>
      </c>
      <c r="I24" s="10">
        <v>194.56</v>
      </c>
      <c r="J24" s="10">
        <v>549.16</v>
      </c>
      <c r="K24" s="10">
        <v>596.44000000000005</v>
      </c>
      <c r="L24" s="10">
        <v>643.72</v>
      </c>
      <c r="M24" s="10">
        <v>549.16</v>
      </c>
      <c r="N24" s="10">
        <v>793.24</v>
      </c>
      <c r="O24" s="4"/>
      <c r="P24" s="43">
        <f>SUM(C24:N24)</f>
        <v>6692.1600000000008</v>
      </c>
    </row>
    <row r="25" spans="2:16" x14ac:dyDescent="0.3">
      <c r="B25" s="8" t="s">
        <v>3</v>
      </c>
      <c r="C25" s="44">
        <f t="shared" ref="C25:N25" si="2">SUM(C22:C24)</f>
        <v>8354.99</v>
      </c>
      <c r="D25" s="44">
        <f t="shared" si="2"/>
        <v>8408.31</v>
      </c>
      <c r="E25" s="44">
        <f t="shared" si="2"/>
        <v>8426.76</v>
      </c>
      <c r="F25" s="44">
        <f t="shared" si="2"/>
        <v>8401.4</v>
      </c>
      <c r="G25" s="44">
        <f t="shared" si="2"/>
        <v>8378.49</v>
      </c>
      <c r="H25" s="44">
        <f t="shared" si="2"/>
        <v>8425.77</v>
      </c>
      <c r="I25" s="44">
        <f t="shared" si="2"/>
        <v>4507.5</v>
      </c>
      <c r="J25" s="44">
        <f t="shared" si="2"/>
        <v>8649.57</v>
      </c>
      <c r="K25" s="44">
        <f t="shared" si="2"/>
        <v>8454.5300000000007</v>
      </c>
      <c r="L25" s="44">
        <f t="shared" si="2"/>
        <v>8497.49</v>
      </c>
      <c r="M25" s="44">
        <f t="shared" si="2"/>
        <v>8402.93</v>
      </c>
      <c r="N25" s="44">
        <f t="shared" si="2"/>
        <v>8647.01</v>
      </c>
      <c r="O25" s="4"/>
      <c r="P25" s="60">
        <f>SUM(C25:N25)</f>
        <v>97554.750000000015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15.610000000000582</v>
      </c>
      <c r="D27" s="47">
        <f t="shared" si="3"/>
        <v>900.69000000000051</v>
      </c>
      <c r="E27" s="47">
        <f t="shared" si="3"/>
        <v>1351.4400000000005</v>
      </c>
      <c r="F27" s="47">
        <f t="shared" si="3"/>
        <v>907.60000000000036</v>
      </c>
      <c r="G27" s="47">
        <f t="shared" si="3"/>
        <v>-7.8899999999994179</v>
      </c>
      <c r="H27" s="47">
        <f t="shared" si="3"/>
        <v>883.22999999999956</v>
      </c>
      <c r="I27" s="47">
        <f t="shared" si="3"/>
        <v>-2705.7</v>
      </c>
      <c r="J27" s="47">
        <f t="shared" si="3"/>
        <v>-44.369999999998981</v>
      </c>
      <c r="K27" s="47">
        <f t="shared" si="3"/>
        <v>1323.67</v>
      </c>
      <c r="L27" s="47">
        <f t="shared" si="3"/>
        <v>2219.1100000000006</v>
      </c>
      <c r="M27" s="47">
        <f t="shared" si="3"/>
        <v>436.8700000000008</v>
      </c>
      <c r="N27" s="47">
        <f t="shared" si="3"/>
        <v>-1214.8099999999995</v>
      </c>
      <c r="P27" s="59">
        <f>SUM(C27:O27)</f>
        <v>4065.4500000000053</v>
      </c>
    </row>
    <row r="29" spans="2:16" x14ac:dyDescent="0.3">
      <c r="B29" s="62" t="s">
        <v>37</v>
      </c>
      <c r="C29" s="54">
        <v>1080</v>
      </c>
      <c r="D29" s="54">
        <v>1200</v>
      </c>
      <c r="E29" s="54">
        <v>1260</v>
      </c>
      <c r="F29" s="54">
        <v>1200</v>
      </c>
      <c r="G29" s="54">
        <v>1080</v>
      </c>
      <c r="H29" s="54">
        <v>1200</v>
      </c>
      <c r="I29" s="54">
        <v>240</v>
      </c>
      <c r="J29" s="54">
        <v>1140</v>
      </c>
      <c r="K29" s="54">
        <v>1260</v>
      </c>
      <c r="L29" s="54">
        <v>1380</v>
      </c>
      <c r="M29" s="54">
        <v>1140</v>
      </c>
      <c r="N29" s="54">
        <v>960</v>
      </c>
      <c r="P29" s="61">
        <f>SUM(C29:N29)</f>
        <v>13140</v>
      </c>
    </row>
    <row r="30" spans="2:16" x14ac:dyDescent="0.3">
      <c r="B30" s="62" t="s">
        <v>38</v>
      </c>
      <c r="C30" s="54">
        <v>525.52</v>
      </c>
      <c r="D30" s="54">
        <v>572.79999999999995</v>
      </c>
      <c r="E30" s="54">
        <v>596.44000000000005</v>
      </c>
      <c r="F30" s="54">
        <v>572.79999999999995</v>
      </c>
      <c r="G30" s="54">
        <v>525.52</v>
      </c>
      <c r="H30" s="54">
        <v>572.79999999999995</v>
      </c>
      <c r="I30" s="54">
        <v>194.56</v>
      </c>
      <c r="J30" s="54">
        <v>549.16</v>
      </c>
      <c r="K30" s="54">
        <v>596.44000000000005</v>
      </c>
      <c r="L30" s="54">
        <v>643.72</v>
      </c>
      <c r="M30" s="54">
        <v>549.16</v>
      </c>
      <c r="N30" s="54">
        <v>793.24</v>
      </c>
      <c r="P30" s="61">
        <f>SUM(C30:N30)</f>
        <v>6692.1600000000008</v>
      </c>
    </row>
    <row r="32" spans="2:16" x14ac:dyDescent="0.3">
      <c r="N32" s="54" t="s">
        <v>42</v>
      </c>
      <c r="P32" s="61">
        <f>(P29*0.394) + 1515</f>
        <v>6692.16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8A4A-34AE-4AFB-85AA-A502D217B26D}">
  <dimension ref="B1:P33"/>
  <sheetViews>
    <sheetView workbookViewId="0">
      <selection activeCell="C27" sqref="C27"/>
    </sheetView>
  </sheetViews>
  <sheetFormatPr baseColWidth="10" defaultRowHeight="14.4" x14ac:dyDescent="0.3"/>
  <cols>
    <col min="1" max="1" width="3" customWidth="1"/>
    <col min="2" max="2" width="28" customWidth="1"/>
    <col min="14" max="14" width="18.664062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10247.4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10247.4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10247.4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10247.4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4949.22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4949.22</v>
      </c>
    </row>
    <row r="23" spans="2:16" x14ac:dyDescent="0.3">
      <c r="B23" s="9" t="s">
        <v>8</v>
      </c>
      <c r="C23" s="10">
        <f>1096.32+1827.56</f>
        <v>2923.88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2923.88</v>
      </c>
    </row>
    <row r="24" spans="2:16" x14ac:dyDescent="0.3">
      <c r="B24" s="55" t="s">
        <v>40</v>
      </c>
      <c r="C24" s="10">
        <v>620.08000000000004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620.08000000000004</v>
      </c>
    </row>
    <row r="25" spans="2:16" x14ac:dyDescent="0.3">
      <c r="B25" s="8" t="s">
        <v>3</v>
      </c>
      <c r="C25" s="44">
        <f t="shared" ref="C25:N25" si="2">SUM(C22:C24)</f>
        <v>8493.18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8493.18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1754.2199999999993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1754.2199999999993</v>
      </c>
    </row>
    <row r="29" spans="2:16" x14ac:dyDescent="0.3">
      <c r="B29" s="62" t="s">
        <v>37</v>
      </c>
      <c r="C29" s="54">
        <v>1320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1320</v>
      </c>
    </row>
    <row r="30" spans="2:16" x14ac:dyDescent="0.3">
      <c r="B30" s="62" t="s">
        <v>38</v>
      </c>
      <c r="C30" s="54">
        <v>620.08000000000004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620.08000000000004</v>
      </c>
    </row>
    <row r="32" spans="2:16" x14ac:dyDescent="0.3">
      <c r="N32" s="54" t="s">
        <v>42</v>
      </c>
      <c r="P32" s="61">
        <f>(P29*0.394) + 1515</f>
        <v>2035.08</v>
      </c>
    </row>
    <row r="33" spans="14:16" x14ac:dyDescent="0.3">
      <c r="N33" s="54" t="s">
        <v>43</v>
      </c>
      <c r="P33" s="61">
        <f>P32-P30</f>
        <v>1415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  <row r="6" spans="2:3" ht="25.95" customHeight="1" x14ac:dyDescent="0.3">
      <c r="B6" s="64" t="s">
        <v>44</v>
      </c>
      <c r="C6" s="33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('2023'!P27)+'2024'!P27+'2025'!P27</f>
        <v>7797.6200000000053</v>
      </c>
    </row>
    <row r="4" spans="2:3" ht="16.95" customHeight="1" x14ac:dyDescent="0.3">
      <c r="B4" s="38" t="s">
        <v>39</v>
      </c>
      <c r="C4" s="40">
        <f>('2023'!P12)+'2024'!P12+'2025'!P12</f>
        <v>30.5</v>
      </c>
    </row>
    <row r="5" spans="2:3" x14ac:dyDescent="0.3">
      <c r="B5" t="s">
        <v>45</v>
      </c>
      <c r="C5">
        <f>(2.08*18)-C4</f>
        <v>6.9399999999999977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2025-02-05T21:48:53Z</dcterms:modified>
</cp:coreProperties>
</file>