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12\Normal\"/>
    </mc:Choice>
  </mc:AlternateContent>
  <xr:revisionPtr revIDLastSave="0" documentId="13_ncr:1_{78B1EA5F-C750-48D1-AAC9-234357A01D2D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'2024'!$B$30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'2024'!$B$29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<sst xmlns="http://schemas.openxmlformats.org/spreadsheetml/2006/main" count="84" uniqueCount="45">
  <si>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</si>
  <si>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</si>
  <si>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</si>
  <si>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</si>
  <si>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</si>
  <si>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</si>
  <si>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</si>
  <si>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</si>
  <si>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</si>
  <si>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</si>
  <si>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</si>
  <si>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</si>
  <si>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</si>
  <si>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</si>
  <si>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</si>
  <si>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</si>
  <si>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</si>
  <si>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</si>
  <si>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</si>
  <si>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</si>
  <si>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</si>
  <si>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</si>
  <si>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</si>
  <si>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</si>
  <si>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</si>
  <si>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</si>
  <si>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</si>
  <si>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</si>
  <si>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</si>
  <si>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</si>
  <si>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</si>
  <si>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</si>
  <si>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</si>
  <si>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</si>
  <si>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</si>
  <si>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</si>
  <si>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</si>
  <si>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</si>
  <si>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</si>
  <si>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</si>
  <si>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</si>
  <si>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(Juillt 2023)</t>
  </si>
  <si>
    <t>Frais KM annuel à payer</t>
  </si>
  <si>
    <t>Régularisation Frais KM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</si>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</sst>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2" workbookViewId="0">
      <x:selection activeCell="P33" sqref="P33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20.33203125" bestFit="1" customWidth="1"/>
    <x:col min="15" max="15" width="4" customWidth="1"/>
    <x:col min="16" max="16" width="11" style="48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114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>
        <x:v>20</x:v>
      </x:c>
      <x:c r="J7" s="37">
        <x:v>22</x:v>
      </x:c>
      <x:c r="K7" s="37">
        <x:v>19</x:v>
      </x:c>
      <x:c r="L7" s="37">
        <x:v>21</x:v>
      </x:c>
      <x:c r="M7" s="37">
        <x:v>21</x:v>
      </x:c>
      <x:c r="N7" s="37">
        <x:v>20</x:v>
      </x:c>
      <x:c r="O7" s="36"/>
      <x:c r="P7" s="57">
        <x:f>SUM(C7:N7)</x:f>
        <x:v>123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1</x:v>
      </x:c>
      <x:c r="J8" s="63">
        <x:f t="shared" si="0"/>
        <x:v>3</x:v>
      </x:c>
      <x:c r="K8" s="63">
        <x:f t="shared" si="0"/>
        <x:v>0</x:v>
      </x:c>
      <x:c r="L8" s="63">
        <x:f t="shared" si="0"/>
        <x:v>2</x:v>
      </x:c>
      <x:c r="M8" s="63">
        <x:f t="shared" si="0"/>
        <x:v>2</x:v>
      </x:c>
      <x:c r="N8" s="63">
        <x:f t="shared" si="0"/>
        <x:v>1</x:v>
      </x:c>
      <x:c r="O8" s="36"/>
      <x:c r="P8" s="57">
        <x:f>SUM(C8:N8)</x:f>
        <x:v>9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>
        <x:v>20</x:v>
      </x:c>
      <x:c r="J11" s="11">
        <x:v>22</x:v>
      </x:c>
      <x:c r="K11" s="11">
        <x:v>19</x:v>
      </x:c>
      <x:c r="L11" s="11">
        <x:v>21</x:v>
      </x:c>
      <x:c r="M11" s="11">
        <x:v>21</x:v>
      </x:c>
      <x:c r="N11" s="11">
        <x:v>20</x:v>
      </x:c>
      <x:c r="P11" s="58">
        <x:f>SUM(C11:N11)</x:f>
        <x:v>123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>
        <x:v>2</x:v>
      </x:c>
      <x:c r="L12" s="12">
        <x:v>1</x:v>
      </x:c>
      <x:c r="M12" s="12"/>
      <x:c r="N12" s="12"/>
      <x:c r="P12" s="58">
        <x:f>SUM(C12:N12)</x:f>
        <x:v>3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  <x:v>9493</x:v>
      </x:c>
      <x:c r="J17" s="10">
        <x:f>J11*Params!$C$5*(1-Params!$C$3)-Params!$C$4</x:f>
        <x:v>10449.800000000001</x:v>
      </x:c>
      <x:c r="K17" s="10">
        <x:f>K11*Params!$C$5*(1-Params!$C$3)-Params!$C$4</x:f>
        <x:v>9014.6</x:v>
      </x:c>
      <x:c r="L17" s="10">
        <x:f>L11*Params!$C$5*(1-Params!$C$3)-Params!$C$4</x:f>
        <x:v>9971.4</x:v>
      </x:c>
      <x:c r="M17" s="10">
        <x:f>M11*Params!$C$5*(1-Params!$C$3)-Params!$C$4</x:f>
        <x:v>9971.4</x:v>
      </x:c>
      <x:c r="N17" s="10">
        <x:f>N11*Params!$C$5*(1-Params!$C$3)-Params!$C$4</x:f>
        <x:v>9493</x:v>
      </x:c>
      <x:c r="O17" s="4"/>
      <x:c r="P17" s="41">
        <x:f>SUM(C17:N17)</x:f>
        <x:v>58393.200000000004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9493</x:v>
      </x:c>
      <x:c r="J19" s="28">
        <x:f t="shared" si="1"/>
        <x:v>10449.800000000001</x:v>
      </x:c>
      <x:c r="K19" s="28">
        <x:f t="shared" si="1"/>
        <x:v>9014.6</x:v>
      </x:c>
      <x:c r="L19" s="28">
        <x:f t="shared" si="1"/>
        <x:v>9971.4</x:v>
      </x:c>
      <x:c r="M19" s="28">
        <x:f t="shared" si="1"/>
        <x:v>9971.4</x:v>
      </x:c>
      <x:c r="N19" s="28">
        <x:f t="shared" si="1"/>
        <x:v>9493</x:v>
      </x:c>
      <x:c r="O19" s="5"/>
      <x:c r="P19" s="42">
        <x:f>SUM(C19:O19)</x:f>
        <x:v>58393.200000000004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>
        <x:v>5401.22</x:v>
      </x:c>
      <x:c r="J22" s="10">
        <x:v>5398.95</x:v>
      </x:c>
      <x:c r="K22" s="10">
        <x:v>5398.95</x:v>
      </x:c>
      <x:c r="L22" s="10">
        <x:v>5398.95</x:v>
      </x:c>
      <x:c r="M22" s="10">
        <x:v>5398.95</x:v>
      </x:c>
      <x:c r="N22" s="10">
        <x:v>5398.95</x:v>
      </x:c>
      <x:c r="O22" s="4"/>
      <x:c r="P22" s="43">
        <x:f>SUM(C22:N22)</x:f>
        <x:v>32395.97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>
        <x:f>1111.72+1889.02</x:f>
        <x:v>3000.74</x:v>
      </x:c>
      <x:c r="J23" s="10">
        <x:f>1113.99+1890.11</x:f>
        <x:v>3004.1</x:v>
      </x:c>
      <x:c r="K23" s="10">
        <x:f>1113.99+1890.11</x:f>
        <x:v>3004.1</x:v>
      </x:c>
      <x:c r="L23" s="10">
        <x:f>1113.99+1895.36</x:f>
        <x:v>3009.35</x:v>
      </x:c>
      <x:c r="M23" s="10">
        <x:f>1113.99+1892.75</x:f>
        <x:v>3006.74</x:v>
      </x:c>
      <x:c r="N23" s="10">
        <x:f>1113.99+1890.11</x:f>
        <x:v>3004.1</x:v>
      </x:c>
      <x:c r="O23" s="4"/>
      <x:c r="P23" s="43">
        <x:f>SUM(C23:N23)</x:f>
        <x:v>18029.13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/>
      <x:c r="H24" s="10"/>
      <x:c r="I24" s="10">
        <x:v>279.52</x:v>
      </x:c>
      <x:c r="J24" s="10">
        <x:v>297.47199999999998</x:v>
      </x:c>
      <x:c r="K24" s="10">
        <x:v>270.54399999999998</x:v>
      </x:c>
      <x:c r="L24" s="10">
        <x:v>288.49599999999998</x:v>
      </x:c>
      <x:c r="M24" s="10">
        <x:v>288.49599999999998</x:v>
      </x:c>
      <x:c r="N24" s="10">
        <x:v>538.54999999999995</x:v>
      </x:c>
      <x:c r="O24" s="4"/>
      <x:c r="P24" s="43">
        <x:f>SUM(C24:N24)</x:f>
        <x:v>1963.0779999999997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8681.48</x:v>
      </x:c>
      <x:c r="J25" s="44">
        <x:f t="shared" si="2"/>
        <x:v>8700.521999999999</x:v>
      </x:c>
      <x:c r="K25" s="44">
        <x:f t="shared" si="2"/>
        <x:v>8673.5939999999991</x:v>
      </x:c>
      <x:c r="L25" s="44">
        <x:f t="shared" si="2"/>
        <x:v>8696.7959999999985</x:v>
      </x:c>
      <x:c r="M25" s="44">
        <x:f t="shared" si="2"/>
        <x:v>8694.1859999999979</x:v>
      </x:c>
      <x:c r="N25" s="44">
        <x:f t="shared" si="2"/>
        <x:v>8941.5999999999985</x:v>
      </x:c>
      <x:c r="O25" s="4"/>
      <x:c r="P25" s="60">
        <x:f>SUM(C25:N25)</x:f>
        <x:v>52388.177999999993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811.52000000000044</x:v>
      </x:c>
      <x:c r="J27" s="47">
        <x:f t="shared" si="3"/>
        <x:v>1749.2780000000021</x:v>
      </x:c>
      <x:c r="K27" s="47">
        <x:f t="shared" si="3"/>
        <x:v>341.00600000000122</x:v>
      </x:c>
      <x:c r="L27" s="47">
        <x:f t="shared" si="3"/>
        <x:v>1274.6040000000012</x:v>
      </x:c>
      <x:c r="M27" s="47">
        <x:f t="shared" si="3"/>
        <x:v>1277.2140000000018</x:v>
      </x:c>
      <x:c r="N27" s="47">
        <x:f t="shared" si="3"/>
        <x:v>551.40000000000146</x:v>
      </x:c>
      <x:c r="P27" s="59">
        <x:f>SUM(C27:O27)</x:f>
        <x:v>6005.0220000000081</x:v>
      </x:c>
    </x:row>
    <x:row r="29" spans="2:16" x14ac:dyDescent="0.3">
      <x:c r="B29" s="62" t="s">
        <x:v>37</x:v>
      </x:c>
      <x:c r="C29" s="54"/>
      <x:c r="D29" s="54"/>
      <x:c r="E29" s="54"/>
      <x:c r="F29" s="54"/>
      <x:c r="G29" s="54"/>
      <x:c r="H29" s="54"/>
      <x:c r="I29" s="54">
        <x:v>480</x:v>
      </x:c>
      <x:c r="J29" s="54">
        <x:v>528</x:v>
      </x:c>
      <x:c r="K29" s="54">
        <x:v>456</x:v>
      </x:c>
      <x:c r="L29" s="54">
        <x:v>504</x:v>
      </x:c>
      <x:c r="M29" s="54">
        <x:v>504</x:v>
      </x:c>
      <x:c r="N29" s="54">
        <x:v>480</x:v>
      </x:c>
      <x:c r="P29" s="61">
        <x:f>SUM(C29:N29)</x:f>
        <x:v>2952</x:v>
      </x:c>
    </x:row>
    <x:row r="30" spans="2:16" x14ac:dyDescent="0.3">
      <x:c r="B30" s="62" t="s">
        <x:v>38</x:v>
      </x:c>
      <x:c r="C30" s="54"/>
      <x:c r="D30" s="54"/>
      <x:c r="E30" s="54"/>
      <x:c r="F30" s="54"/>
      <x:c r="G30" s="54"/>
      <x:c r="H30" s="54"/>
      <x:c r="I30" s="54">
        <x:v>279.52</x:v>
      </x:c>
      <x:c r="J30" s="54">
        <x:v>297.47199999999998</x:v>
      </x:c>
      <x:c r="K30" s="54">
        <x:v>270.54399999999998</x:v>
      </x:c>
      <x:c r="L30" s="54">
        <x:v>288.49599999999998</x:v>
      </x:c>
      <x:c r="M30" s="54">
        <x:v>288.49599999999998</x:v>
      </x:c>
      <x:c r="N30" s="54">
        <x:v>179.52</x:v>
      </x:c>
      <x:c r="P30" s="61">
        <x:f>SUM(C30:N30)</x:f>
        <x:v>1604.0479999999998</x:v>
      </x:c>
    </x:row>
    <x:row r="32" spans="2:16" x14ac:dyDescent="0.3">
      <x:c r="N32" s="54" t="s">
        <x:v>42</x:v>
      </x:c>
      <x:c r="P32" s="61">
        <x:f>P29*0.665</x:f>
        <x:v>1963.0800000000002</x:v>
      </x:c>
    </x:row>
    <x:row r="33" spans="14:16" x14ac:dyDescent="0.3">
      <x:c r="N33" s="54" t="s">
        <x:v>43</x:v>
      </x:c>
      <x:c r="P33" s="61">
        <x:f>P32-P30</x:f>
        <x:v>359.03200000000038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68C3D6D-93FE-4A86-8608-E232F74BEE0A}" mc:Ignorable="x14ac xr xr2 xr3">
  <x:dimension ref="B1:P33"/>
  <x:sheetViews>
    <x:sheetView tabSelected="1" topLeftCell="A4" workbookViewId="0">
      <x:selection activeCell="L38" sqref="L38"/>
    </x:sheetView>
  </x:sheetViews>
  <x:sheetFormatPr baseColWidth="10" defaultRowHeight="14.4"/>
  <x:cols>
    <x:col min="1" max="1" width="3" customWidth="1"/>
    <x:col min="2" max="2" width="28" customWidth="1"/>
    <x:col min="14" max="14" width="20.21875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20</x:v>
      </x:c>
      <x:c r="D6" s="35">
        <x:v>20</x:v>
      </x:c>
      <x:c r="E6" s="35">
        <x:v>20</x:v>
      </x:c>
      <x:c r="F6" s="37">
        <x:v>20</x:v>
      </x:c>
      <x:c r="G6" s="37">
        <x:v>20</x:v>
      </x:c>
      <x:c r="H6" s="37">
        <x:v>20</x:v>
      </x:c>
      <x:c r="I6" s="37">
        <x:v>20</x:v>
      </x:c>
      <x:c r="J6" s="37">
        <x:v>20</x:v>
      </x:c>
      <x:c r="K6" s="37">
        <x:v>20</x:v>
      </x:c>
      <x:c r="L6" s="37">
        <x:v>20</x:v>
      </x:c>
      <x:c r="M6" s="37">
        <x:v>20</x:v>
      </x:c>
      <x:c r="N6" s="37">
        <x:v>20</x:v>
      </x:c>
      <x:c r="O6" s="36"/>
      <x:c r="P6" s="57">
        <x:f>SUM(C6:N6)</x:f>
        <x:v>220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16</x:v>
      </x:c>
      <x:c r="H7" s="37">
        <x:v>20</x:v>
      </x:c>
      <x:c r="I7" s="37">
        <x:v>23</x:v>
      </x:c>
      <x:c r="J7" s="37">
        <x:v>21</x:v>
      </x:c>
      <x:c r="K7" s="37">
        <x:v>21</x:v>
      </x:c>
      <x:c r="L7" s="37">
        <x:v>23</x:v>
      </x:c>
      <x:c r="M7" s="37">
        <x:v>19</x:v>
      </x:c>
      <x:c r="N7" s="37">
        <x:v>20</x:v>
      </x:c>
      <x:c r="O7" s="36"/>
      <x:c r="P7" s="57">
        <x:f>SUM(C7:N7)</x:f>
        <x:v>228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8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16</x:v>
      </x:c>
      <x:c r="H11" s="11">
        <x:v>20</x:v>
      </x:c>
      <x:c r="I11" s="11">
        <x:v>23</x:v>
      </x:c>
      <x:c r="J11" s="11">
        <x:v>21</x:v>
      </x:c>
      <x:c r="K11" s="11">
        <x:v>21</x:v>
      </x:c>
      <x:c r="L11" s="11">
        <x:v>23</x:v>
      </x:c>
      <x:c r="M11" s="11">
        <x:v>19</x:v>
      </x:c>
      <x:c r="N11" s="11">
        <x:v>20</x:v>
      </x:c>
      <x:c r="P11" s="58">
        <x:f>SUM(C11:N11)</x:f>
        <x:v>228</x:v>
      </x:c>
    </x:row>
    <x:row r="12">
      <x:c r="B12" s="9" t="s">
        <x:v>16</x:v>
      </x:c>
      <x:c r="C12" s="12"/>
      <x:c r="D12" s="12"/>
      <x:c r="E12" s="12"/>
      <x:c r="F12" s="12"/>
      <x:c r="G12" s="12">
        <x:v>3</x:v>
      </x:c>
      <x:c r="H12" s="12"/>
      <x:c r="I12" s="12"/>
      <x:c r="J12" s="12"/>
      <x:c r="K12" s="12"/>
      <x:c r="L12" s="12"/>
      <x:c r="M12" s="12"/>
      <x:c r="N12" s="12">
        <x:v>1</x:v>
      </x:c>
      <x:c r="P12" s="58">
        <x:f>SUM(C12:N12)</x:f>
        <x:v>3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11461.800000000001</x:v>
      </x:c>
      <x:c r="D17" s="10">
        <x:f>D11*Params!$C$6*(1-Params!$C$3)-Params!$C$4</x:f>
        <x:v>10937.4</x:v>
      </x:c>
      <x:c r="E17" s="10">
        <x:f>E11*Params!$C$6*(1-Params!$C$3)-Params!$C$4</x:f>
        <x:v>10937.4</x:v>
      </x:c>
      <x:c r="F17" s="10">
        <x:f>F11*Params!$C$6*(1-Params!$C$3)-Params!$C$4</x:f>
        <x:v>10937.4</x:v>
      </x:c>
      <x:c r="G17" s="10">
        <x:f>G11*Params!$C$6*(1-Params!$C$3)-Params!$C$4</x:f>
        <x:v>8315.4</x:v>
      </x:c>
      <x:c r="H17" s="10">
        <x:f>H11*Params!$C$6*(1-Params!$C$3)-Params!$C$4</x:f>
        <x:v>10413</x:v>
      </x:c>
      <x:c r="I17" s="10">
        <x:f>I11*Params!$C$6*(1-Params!$C$3)-Params!$C$4</x:f>
        <x:v>11986.2</x:v>
      </x:c>
      <x:c r="J17" s="10">
        <x:f>J11*Params!$C$6*(1-Params!$C$3)-Params!$C$4</x:f>
        <x:v>10937.4</x:v>
      </x:c>
      <x:c r="K17" s="10">
        <x:f>K11*Params!$C$6*(1-Params!$C$3)-Params!$C$4</x:f>
        <x:v>10937.4</x:v>
      </x:c>
      <x:c r="L17" s="10">
        <x:f>L11*Params!$C$6*(1-Params!$C$3)-Params!$C$4</x:f>
        <x:v>11986.2</x:v>
      </x:c>
      <x:c r="M17" s="10">
        <x:f>M11*Params!$C$6*(1-Params!$C$3)-Params!$C$4</x:f>
        <x:v>9888.6</x:v>
      </x:c>
      <x:c r="N17" s="10">
        <x:f>N11*Params!$C$6*(1-Params!$C$3)-Params!$C$4</x:f>
      </x:c>
      <x:c r="O17" s="4"/>
      <x:c r="P17" s="41">
        <x:f>SUM(C17:N17)</x:f>
        <x:v>118738.2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118738.2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6034.95</x:v>
      </x:c>
      <x:c r="D22" s="10">
        <x:v>6034.95</x:v>
      </x:c>
      <x:c r="E22" s="10">
        <x:v>6034.95</x:v>
      </x:c>
      <x:c r="F22" s="10">
        <x:v>6034.95</x:v>
      </x:c>
      <x:c r="G22" s="10">
        <x:v>6034.95</x:v>
      </x:c>
      <x:c r="H22" s="10">
        <x:v>6034.95</x:v>
      </x:c>
      <x:c r="I22" s="10">
        <x:v>6034.95</x:v>
      </x:c>
      <x:c r="J22" s="10">
        <x:v>6034.95</x:v>
      </x:c>
      <x:c r="K22" s="10">
        <x:v>6034.95</x:v>
      </x:c>
      <x:c r="L22" s="10">
        <x:v>6034.95</x:v>
      </x:c>
      <x:c r="M22" s="10">
        <x:v>6034.95</x:v>
      </x:c>
      <x:c r="N22" s="10">
        <x:v>6034.95</x:v>
      </x:c>
      <x:c r="O22" s="4"/>
      <x:c r="P22" s="43">
        <x:f>SUM(C22:N22)</x:f>
        <x:v>66384.44999999998</x:v>
      </x:c>
    </x:row>
    <x:row r="23">
      <x:c r="B23" s="9" t="s">
        <x:v>8</x:v>
      </x:c>
      <x:c r="C23" s="10">
        <x:f>1330.63+2549.09</x:f>
        <x:v>3879.7200000000003</x:v>
      </x:c>
      <x:c r="D23" s="10">
        <x:f>1330.63+2549.09</x:f>
        <x:v>3879.7200000000003</x:v>
      </x:c>
      <x:c r="E23" s="10">
        <x:f>1330.63+2549.09</x:f>
        <x:v>3879.7200000000003</x:v>
      </x:c>
      <x:c r="F23" s="10">
        <x:f>1330.63+2549.09</x:f>
        <x:v>3879.7200000000003</x:v>
      </x:c>
      <x:c r="G23" s="10">
        <x:f>1330.63+2576.71</x:f>
        <x:v>3907.34</x:v>
      </x:c>
      <x:c r="H23" s="10">
        <x:f>1330.63+2580.86</x:f>
        <x:v>3911.4900000000002</x:v>
      </x:c>
      <x:c r="I23" s="10">
        <x:f>1330.63+2579.77</x:f>
        <x:v>3910.4</x:v>
      </x:c>
      <x:c r="J23" s="10">
        <x:f>1330.63+2579.77</x:f>
        <x:v>3910.4</x:v>
      </x:c>
      <x:c r="K23" s="10">
        <x:f>1330.63+2579.77</x:f>
        <x:v>3910.4</x:v>
      </x:c>
      <x:c r="L23" s="10">
        <x:f>1330.63+2579.77</x:f>
        <x:v>3910.4</x:v>
      </x:c>
      <x:c r="M23" s="10">
        <x:f>1330.63+2579.77</x:f>
        <x:v>3910.4</x:v>
      </x:c>
      <x:c r="N23" s="10">
        <x:f>1330.63+2579.77</x:f>
      </x:c>
      <x:c r="O23" s="4"/>
      <x:c r="P23" s="43">
        <x:f>SUM(C23:N23)</x:f>
        <x:v>42889.71000000001</x:v>
      </x:c>
    </x:row>
    <x:row r="24">
      <x:c r="B24" s="55" t="s">
        <x:v>40</x:v>
      </x:c>
      <x:c r="C24" s="10">
        <x:v>379.752</x:v>
      </x:c>
      <x:c r="D24" s="10">
        <x:v>367.036</x:v>
      </x:c>
      <x:c r="E24" s="10">
        <x:v>367.036</x:v>
      </x:c>
      <x:c r="F24" s="10">
        <x:v>367.036</x:v>
      </x:c>
      <x:c r="G24" s="10">
        <x:v>303.456</x:v>
      </x:c>
      <x:c r="H24" s="10">
        <x:v>354.32</x:v>
      </x:c>
      <x:c r="I24" s="10">
        <x:v>392.468</x:v>
      </x:c>
      <x:c r="J24" s="10">
        <x:v>367.036</x:v>
      </x:c>
      <x:c r="K24" s="10">
        <x:v>367.036</x:v>
      </x:c>
      <x:c r="L24" s="10">
        <x:v>392.468</x:v>
      </x:c>
      <x:c r="M24" s="10">
        <x:v>341.604</x:v>
      </x:c>
      <x:c r="N24" s="10">
        <x:v>598.6</x:v>
      </x:c>
      <x:c r="O24" s="4"/>
      <x:c r="P24" s="43">
        <x:f>SUM(C24:N24)</x:f>
        <x:v>3999.248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113273.408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5464.791999999996</x:v>
      </x:c>
    </x:row>
    <x:row r="29">
      <x:c r="B29" s="62" t="s">
        <x:v>37</x:v>
      </x:c>
      <x:c r="C29" s="54">
        <x:v>748</x:v>
      </x:c>
      <x:c r="D29" s="54">
        <x:v>714</x:v>
      </x:c>
      <x:c r="E29" s="54">
        <x:v>714</x:v>
      </x:c>
      <x:c r="F29" s="54">
        <x:v>714</x:v>
      </x:c>
      <x:c r="G29" s="54">
        <x:v>544</x:v>
      </x:c>
      <x:c r="H29" s="54">
        <x:v>680</x:v>
      </x:c>
      <x:c r="I29" s="54">
        <x:v>782</x:v>
      </x:c>
      <x:c r="J29" s="54">
        <x:v>714</x:v>
      </x:c>
      <x:c r="K29" s="54">
        <x:v>714</x:v>
      </x:c>
      <x:c r="L29" s="54">
        <x:v>782</x:v>
      </x:c>
      <x:c r="M29" s="54">
        <x:v>646</x:v>
      </x:c>
      <x:c r="N29" s="54">
        <x:v>680</x:v>
      </x:c>
      <x:c r="P29" s="61">
        <x:f>SUM(C29:N29)</x:f>
        <x:v>8398</x:v>
      </x:c>
    </x:row>
    <x:row r="30">
      <x:c r="B30" s="62" t="s">
        <x:v>38</x:v>
      </x:c>
      <x:c r="C30" s="54">
        <x:v>379.752</x:v>
      </x:c>
      <x:c r="D30" s="54">
        <x:v>367.036</x:v>
      </x:c>
      <x:c r="E30" s="54">
        <x:v>367.036</x:v>
      </x:c>
      <x:c r="F30" s="54">
        <x:v>367.036</x:v>
      </x:c>
      <x:c r="G30" s="54">
        <x:v>303.456</x:v>
      </x:c>
      <x:c r="H30" s="54">
        <x:v>354.32</x:v>
      </x:c>
      <x:c r="I30" s="54">
        <x:v>392.468</x:v>
      </x:c>
      <x:c r="J30" s="54">
        <x:v>367.036</x:v>
      </x:c>
      <x:c r="K30" s="54">
        <x:v>367.036</x:v>
      </x:c>
      <x:c r="L30" s="54">
        <x:v>392.468</x:v>
      </x:c>
      <x:c r="M30" s="54">
        <x:v>341.604</x:v>
      </x:c>
      <x:c r="N30" s="54">
        <x:v>598.6</x:v>
      </x:c>
      <x:c r="P30" s="61">
        <x:f>SUM(C30:N30)</x:f>
        <x:v>3999.248</x:v>
      </x:c>
    </x:row>
    <x:row r="32">
      <x:c r="N32" s="54" t="s">
        <x:v>42</x:v>
      </x:c>
      <x:c r="P32" s="54">
        <x:f>(P29*0.374)+1457</x:f>
        <x:v>4597.852</x:v>
      </x:c>
    </x:row>
    <x:row r="33">
      <x:c r="N33" s="54" t="s">
        <x:v>43</x:v>
      </x:c>
      <x:c r="P33" s="54">
        <x:f>P32-P30</x:f>
        <x:v>598.6039999999998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11" sqref="C11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23</x:v>
      </x:c>
      <x:c r="C2" s="68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520</x:v>
      </x:c>
    </x:row>
    <x:row r="6" spans="2:3" ht="29.25" customHeight="1" x14ac:dyDescent="0.3">
      <x:c r="B6" s="64" t="s">
        <x:v>44</x:v>
      </x:c>
      <x:c r="C6" s="33">
        <x:v>570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33</x:v>
      </x:c>
      <x:c r="C2" s="69"/>
    </x:row>
    <x:row r="3" spans="2:3" ht="16.95" customHeight="1" x14ac:dyDescent="0.3">
      <x:c r="B3" s="38" t="s">
        <x:v>34</x:v>
      </x:c>
      <x:c r="C3" s="39">
        <x:f>'2023'!P27+'2024'!P27</x:f>
        <x:v>11469.814000000004</x:v>
      </x:c>
    </x:row>
    <x:row r="4" spans="2:3" ht="16.95" customHeight="1" x14ac:dyDescent="0.3">
      <x:c r="B4" s="38" t="s">
        <x:v>39</x:v>
      </x:c>
      <x:c r="C4" s="40">
        <x:f>'2023'!P12+'2024'!P12</x:f>
        <x:v>6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2025-01-03T10:02:23Z</dcterms:modified>
</cp:coreProperties>
</file>