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BE47FE05-117A-4EF8-A968-10447CF787B6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'2024'!$B$33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'2024'!$B$32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'2024'!$B$30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3" i="16" l="1"/>
  <c r="P32" i="16"/>
  <c r="P35" i="16" s="1"/>
  <c r="P36" i="16" s="1"/>
  <c r="K28" i="16"/>
  <c r="I28" i="16"/>
  <c r="C28" i="16"/>
  <c r="P27" i="16"/>
  <c r="P26" i="16"/>
  <c r="N25" i="16"/>
  <c r="N28" i="16" s="1"/>
  <c r="N30" i="16" s="1"/>
  <c r="M25" i="16"/>
  <c r="M28" i="16" s="1"/>
  <c r="L25" i="16"/>
  <c r="L28" i="16" s="1"/>
  <c r="K25" i="16"/>
  <c r="J25" i="16"/>
  <c r="J28" i="16" s="1"/>
  <c r="I25" i="16"/>
  <c r="H25" i="16"/>
  <c r="H28" i="16" s="1"/>
  <c r="G25" i="16"/>
  <c r="G28" i="16" s="1"/>
  <c r="F25" i="16"/>
  <c r="F28" i="16" s="1"/>
  <c r="F30" i="16" s="1"/>
  <c r="E25" i="16"/>
  <c r="E28" i="16" s="1"/>
  <c r="D25" i="16"/>
  <c r="D28" i="16" s="1"/>
  <c r="C25" i="16"/>
  <c r="P25" i="16" s="1"/>
  <c r="P24" i="16"/>
  <c r="N21" i="16"/>
  <c r="H21" i="16"/>
  <c r="F21" i="16"/>
  <c r="P20" i="16"/>
  <c r="P19" i="16"/>
  <c r="N18" i="16"/>
  <c r="M18" i="16"/>
  <c r="M21" i="16" s="1"/>
  <c r="M30" i="16" s="1"/>
  <c r="L18" i="16"/>
  <c r="L21" i="16" s="1"/>
  <c r="L30" i="16" s="1"/>
  <c r="K18" i="16"/>
  <c r="K21" i="16" s="1"/>
  <c r="K30" i="16" s="1"/>
  <c r="J18" i="16"/>
  <c r="J21" i="16" s="1"/>
  <c r="J30" i="16" s="1"/>
  <c r="I18" i="16"/>
  <c r="I21" i="16" s="1"/>
  <c r="I30" i="16" s="1"/>
  <c r="H18" i="16"/>
  <c r="G18" i="16"/>
  <c r="G21" i="16" s="1"/>
  <c r="F18" i="16"/>
  <c r="E18" i="16"/>
  <c r="E21" i="16" s="1"/>
  <c r="E30" i="16" s="1"/>
  <c r="D18" i="16"/>
  <c r="D21" i="16" s="1"/>
  <c r="D30" i="16" s="1"/>
  <c r="C18" i="16"/>
  <c r="C21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M26" i="15"/>
  <c r="L26" i="15"/>
  <c r="J26" i="15"/>
  <c r="E26" i="15"/>
  <c r="D26" i="15"/>
  <c r="P25" i="15"/>
  <c r="E25" i="15"/>
  <c r="N24" i="15"/>
  <c r="N26" i="15" s="1"/>
  <c r="M24" i="15"/>
  <c r="L24" i="15"/>
  <c r="K24" i="15"/>
  <c r="K26" i="15" s="1"/>
  <c r="J24" i="15"/>
  <c r="I24" i="15"/>
  <c r="I26" i="15" s="1"/>
  <c r="H24" i="15"/>
  <c r="H26" i="15" s="1"/>
  <c r="G24" i="15"/>
  <c r="G26" i="15" s="1"/>
  <c r="F24" i="15"/>
  <c r="F26" i="15" s="1"/>
  <c r="E24" i="15"/>
  <c r="D24" i="15"/>
  <c r="C24" i="15"/>
  <c r="C26" i="15" s="1"/>
  <c r="P23" i="15"/>
  <c r="E19" i="15"/>
  <c r="P19" i="15" s="1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H17" i="15"/>
  <c r="H20" i="15" s="1"/>
  <c r="H28" i="15" s="1"/>
  <c r="G17" i="15"/>
  <c r="G20" i="15" s="1"/>
  <c r="F17" i="15"/>
  <c r="F20" i="15" s="1"/>
  <c r="F28" i="15" s="1"/>
  <c r="E17" i="15"/>
  <c r="E20" i="15" s="1"/>
  <c r="E28" i="15" s="1"/>
  <c r="D17" i="15"/>
  <c r="D20" i="15" s="1"/>
  <c r="D28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G28" i="15" l="1"/>
  <c r="P21" i="16"/>
  <c r="C30" i="16"/>
  <c r="P28" i="16"/>
  <c r="H30" i="16"/>
  <c r="I28" i="15"/>
  <c r="P26" i="15"/>
  <c r="P20" i="15"/>
  <c r="C28" i="15"/>
  <c r="G30" i="16"/>
  <c r="P18" i="16"/>
  <c r="P24" i="15"/>
  <c r="P17" i="15"/>
  <c r="P30" i="16" l="1"/>
  <c r="P28" i="15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<sst xmlns="http://schemas.openxmlformats.org/spreadsheetml/2006/main" count="84" uniqueCount="48">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</sst>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E26" sqref="E26:N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SUM(E23:E25)</f>
        <v>8298.4600000000009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92252.41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-158.24000000000115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6"/>
  <sheetViews>
    <sheetView tabSelected="1" topLeftCell="A2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0</v>
      </c>
      <c r="K6" s="33">
        <v>19</v>
      </c>
      <c r="L6" s="33">
        <v>19</v>
      </c>
      <c r="M6" s="33">
        <v>20</v>
      </c>
      <c r="N6" s="33">
        <v>20</v>
      </c>
      <c r="O6" s="31"/>
      <c r="P6" s="52">
        <f>SUM(C6:N6)</f>
        <v>218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>
        <v>16</v>
      </c>
      <c r="H7" s="33">
        <v>20</v>
      </c>
      <c r="I7" s="33">
        <v>23</v>
      </c>
      <c r="J7" s="33">
        <v>0</v>
      </c>
      <c r="K7" s="33">
        <v>21</v>
      </c>
      <c r="L7" s="33">
        <v>23</v>
      </c>
      <c r="M7" s="33">
        <v>19</v>
      </c>
      <c r="N7" s="33">
        <v>20</v>
      </c>
      <c r="O7" s="31"/>
      <c r="P7" s="52">
        <f>SUM(C7:N7)</f>
        <v>224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2</v>
      </c>
      <c r="L8" s="32">
        <f t="shared" si="0"/>
        <v>4</v>
      </c>
      <c r="M8" s="32">
        <f t="shared" si="0"/>
        <v>-1</v>
      </c>
      <c r="N8" s="32">
        <f t="shared" si="0"/>
        <v>0</v>
      </c>
      <c r="O8" s="31"/>
      <c r="P8" s="52">
        <f>SUM(C8:N8)</f>
        <v>6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>
        <v>16</v>
      </c>
      <c r="H11" s="10">
        <v>20</v>
      </c>
      <c r="I11" s="10">
        <v>23</v>
      </c>
      <c r="J11" s="10">
        <v>0</v>
      </c>
      <c r="K11" s="10">
        <v>21</v>
      </c>
      <c r="L11" s="10">
        <v>23</v>
      </c>
      <c r="M11" s="10">
        <v>19</v>
      </c>
      <c r="N11" s="10">
        <v>20</v>
      </c>
      <c r="P11" s="53">
        <f>SUM(C11:N11)</f>
        <v>224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>
        <v>11</v>
      </c>
      <c r="K12" s="11"/>
      <c r="L12" s="11"/>
      <c r="M12" s="11"/>
      <c r="N12" s="11">
        <v>0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>
        <v>3</v>
      </c>
      <c r="H13" s="11"/>
      <c r="I13" s="11"/>
      <c r="J13" s="11">
        <v>10</v>
      </c>
      <c r="K13" s="11"/>
      <c r="L13" s="11"/>
      <c r="M13" s="11"/>
      <c r="N13" s="11">
        <v>1</v>
      </c>
      <c r="P13" s="53">
        <f>SUM(C13:N13)</f>
        <v>14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>
        <v>1</v>
      </c>
      <c r="M15" s="20"/>
      <c r="N15" s="20"/>
      <c r="P15" s="53">
        <f>SUM(C15:N15)</f>
        <v>1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>
        <f>G11*Params!$C$6*(1-Params!$C$3)-Params!$C$4</f>
        <v>7285</v>
      </c>
      <c r="H18" s="9">
        <f>H11*Params!$C$6*(1-Params!$C$3)-Params!$C$4</f>
        <v>9125</v>
      </c>
      <c r="I18" s="9">
        <f>I11*Params!$C$6*(1-Params!$C$3)-Params!$C$4</f>
        <v>10505</v>
      </c>
      <c r="J18" s="9">
        <f>J11*Params!$C$6*(1-Params!$C$3)-Params!$C$4</f>
        <v>-75</v>
      </c>
      <c r="K18" s="9">
        <f>K11*Params!$C$6*(1-Params!$C$3)-Params!$C$4</f>
        <v>9585</v>
      </c>
      <c r="L18" s="9">
        <f>L11*Params!$C$6*(1-Params!$C$3)-Params!$C$4</f>
        <v>10505</v>
      </c>
      <c r="M18" s="9">
        <f>M11*Params!$C$6*(1-Params!$C$3)-Params!$C$4</f>
        <v>8665</v>
      </c>
      <c r="N18" s="9">
        <f>N11*Params!$C$6*(1-Params!$C$3)-Params!$C$4</f>
        <v>9125</v>
      </c>
      <c r="O18" s="4"/>
      <c r="P18" s="37">
        <f>SUM(C18:N18)</f>
        <v>102140</v>
      </c>
    </row>
    <row r="19" spans="2:16" x14ac:dyDescent="0.3">
      <c r="B19" s="8" t="s">
        <v>14</v>
      </c>
      <c r="C19" s="9"/>
      <c r="D19" s="9"/>
      <c r="E19" s="9"/>
      <c r="F19" s="9"/>
      <c r="G19" s="9">
        <v>3000</v>
      </c>
      <c r="H19" s="9"/>
      <c r="I19" s="9"/>
      <c r="J19" s="9"/>
      <c r="K19" s="9"/>
      <c r="L19" s="9">
        <v>1000</v>
      </c>
      <c r="M19" s="9"/>
      <c r="N19" s="9"/>
      <c r="O19" s="4"/>
      <c r="P19" s="37">
        <f>SUM(C19:N19)</f>
        <v>4000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232.64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10285</v>
      </c>
      <c r="H21" s="25">
        <f t="shared" si="1"/>
        <v>9125</v>
      </c>
      <c r="I21" s="25">
        <f t="shared" si="1"/>
        <v>10505</v>
      </c>
      <c r="J21" s="25">
        <f t="shared" si="1"/>
        <v>-75</v>
      </c>
      <c r="K21" s="25">
        <f t="shared" si="1"/>
        <v>9585</v>
      </c>
      <c r="L21" s="25">
        <f t="shared" si="1"/>
        <v>11505</v>
      </c>
      <c r="M21" s="25">
        <f t="shared" si="1"/>
        <v>8665</v>
      </c>
      <c r="N21" s="25">
        <f t="shared" si="1"/>
        <v>9125</v>
      </c>
      <c r="O21" s="5"/>
      <c r="P21" s="38">
        <f>SUM(C21:N21)</f>
        <v>106372.64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>
        <v>6329.67</v>
      </c>
      <c r="H24" s="9">
        <v>5420.85</v>
      </c>
      <c r="I24" s="9">
        <v>5420.85</v>
      </c>
      <c r="J24" s="9">
        <v>2861.62</v>
      </c>
      <c r="K24" s="9">
        <v>5409.97</v>
      </c>
      <c r="L24" s="9">
        <v>5409.97</v>
      </c>
      <c r="M24" s="9">
        <v>5420.85</v>
      </c>
      <c r="N24" s="9">
        <v>5177.4799999999996</v>
      </c>
      <c r="O24" s="4"/>
      <c r="P24" s="39">
        <f>SUM(C24:N24)</f>
        <v>63134.66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>
        <f>1353.11+3974.83</f>
        <v>5327.94</v>
      </c>
      <c r="H25" s="9">
        <f>1132.59+2269.54</f>
        <v>3402.13</v>
      </c>
      <c r="I25" s="9">
        <f>1132.59+2272.27</f>
        <v>3404.8599999999997</v>
      </c>
      <c r="J25" s="9">
        <f>640+1236.86</f>
        <v>1876.86</v>
      </c>
      <c r="K25" s="9">
        <f>1131.35+2297.04</f>
        <v>3428.39</v>
      </c>
      <c r="L25" s="9">
        <f>1131.35+2268.11</f>
        <v>3399.46</v>
      </c>
      <c r="M25" s="9">
        <f>1132.59+2272.27</f>
        <v>3404.8599999999997</v>
      </c>
      <c r="N25" s="9">
        <f>1084.41+2200</f>
        <v>3284.41</v>
      </c>
      <c r="O25" s="4"/>
      <c r="P25" s="39">
        <f>SUM(C25:N25)</f>
        <v>39741.19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>
        <v>326.94400000000002</v>
      </c>
      <c r="H26" s="61">
        <v>383.68</v>
      </c>
      <c r="I26" s="61">
        <v>426.23200000000003</v>
      </c>
      <c r="J26" s="61">
        <v>0</v>
      </c>
      <c r="K26" s="61">
        <v>397.86399999999998</v>
      </c>
      <c r="L26" s="61">
        <v>426.23200000000003</v>
      </c>
      <c r="M26" s="61">
        <v>369.49599999999998</v>
      </c>
      <c r="N26" s="61">
        <v>798.68</v>
      </c>
      <c r="O26" s="4"/>
      <c r="P26" s="39">
        <f>SUM(C26:N26)</f>
        <v>4692.2160000000003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>
        <f>SUM(C27:N27)</f>
        <v>232.64</v>
      </c>
    </row>
    <row r="28" spans="2:16" x14ac:dyDescent="0.3">
      <c r="B28" s="7" t="s">
        <v>3</v>
      </c>
      <c r="C28" s="40">
        <f>SUM(C24:C26)</f>
        <v>8892.8680000000004</v>
      </c>
      <c r="D28" s="40">
        <f>SUM(D24:D26)</f>
        <v>8826.0519999999997</v>
      </c>
      <c r="E28" s="40">
        <f t="shared" ref="E28:N28" si="2">SUM(E24:E27)</f>
        <v>9103.884</v>
      </c>
      <c r="F28" s="40">
        <f t="shared" si="2"/>
        <v>8868.6039999999994</v>
      </c>
      <c r="G28" s="40">
        <f t="shared" si="2"/>
        <v>11984.554</v>
      </c>
      <c r="H28" s="40">
        <f t="shared" si="2"/>
        <v>9206.66</v>
      </c>
      <c r="I28" s="40">
        <f t="shared" si="2"/>
        <v>9251.9419999999991</v>
      </c>
      <c r="J28" s="40">
        <f t="shared" si="2"/>
        <v>4738.4799999999996</v>
      </c>
      <c r="K28" s="40">
        <f t="shared" si="2"/>
        <v>9236.2240000000002</v>
      </c>
      <c r="L28" s="40">
        <f t="shared" si="2"/>
        <v>9235.6620000000003</v>
      </c>
      <c r="M28" s="40">
        <f t="shared" si="2"/>
        <v>9195.2059999999983</v>
      </c>
      <c r="N28" s="40">
        <f t="shared" si="2"/>
        <v>9260.57</v>
      </c>
      <c r="O28" s="4"/>
      <c r="P28" s="41">
        <f>SUM(C28:N28)</f>
        <v>107800.70600000001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1152.1319999999996</v>
      </c>
      <c r="D30" s="44">
        <f t="shared" si="3"/>
        <v>-621.05199999999968</v>
      </c>
      <c r="E30" s="44">
        <f t="shared" si="3"/>
        <v>713.7559999999994</v>
      </c>
      <c r="F30" s="44">
        <f t="shared" si="3"/>
        <v>716.39600000000064</v>
      </c>
      <c r="G30" s="44">
        <f t="shared" si="3"/>
        <v>-1699.5540000000001</v>
      </c>
      <c r="H30" s="44">
        <f t="shared" si="3"/>
        <v>-81.659999999999854</v>
      </c>
      <c r="I30" s="44">
        <f t="shared" si="3"/>
        <v>1253.0580000000009</v>
      </c>
      <c r="J30" s="44">
        <f t="shared" si="3"/>
        <v>-4813.4799999999996</v>
      </c>
      <c r="K30" s="44">
        <f t="shared" si="3"/>
        <v>348.77599999999984</v>
      </c>
      <c r="L30" s="44">
        <f t="shared" si="3"/>
        <v>2269.3379999999997</v>
      </c>
      <c r="M30" s="44">
        <f t="shared" si="3"/>
        <v>-530.20599999999831</v>
      </c>
      <c r="N30" s="44">
        <f t="shared" si="3"/>
        <v>-135.56999999999971</v>
      </c>
      <c r="P30" s="54">
        <f>SUM(C30:N30)</f>
        <v>-1428.0659999999971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>
        <v>576</v>
      </c>
      <c r="H32" s="63">
        <v>720</v>
      </c>
      <c r="I32" s="63">
        <v>828</v>
      </c>
      <c r="J32" s="63">
        <v>0</v>
      </c>
      <c r="K32" s="63">
        <v>756</v>
      </c>
      <c r="L32" s="63">
        <v>828</v>
      </c>
      <c r="M32" s="63">
        <v>684</v>
      </c>
      <c r="N32" s="63">
        <v>720</v>
      </c>
      <c r="P32" s="64">
        <f>SUM(C32:N32)</f>
        <v>8064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>
        <v>326.94400000000002</v>
      </c>
      <c r="H33" s="63">
        <v>383.68</v>
      </c>
      <c r="I33" s="63">
        <v>426.23200000000003</v>
      </c>
      <c r="J33" s="63">
        <v>0</v>
      </c>
      <c r="K33" s="63">
        <v>397.86399999999998</v>
      </c>
      <c r="L33" s="63">
        <v>426.23200000000003</v>
      </c>
      <c r="M33" s="63">
        <v>369.49599999999998</v>
      </c>
      <c r="N33" s="63">
        <v>798.68</v>
      </c>
      <c r="P33" s="64">
        <f>SUM(C33:N33)</f>
        <v>4692.2120000000004</v>
      </c>
    </row>
    <row r="35" spans="2:16" x14ac:dyDescent="0.3">
      <c r="N35" s="63" t="s">
        <v>46</v>
      </c>
      <c r="P35" s="64">
        <f>(P32*0.394) + 1515</f>
        <v>4692.2160000000003</v>
      </c>
    </row>
    <row r="36" spans="2:16" x14ac:dyDescent="0.3">
      <c r="N36" s="63" t="s">
        <v>47</v>
      </c>
      <c r="P36" s="64">
        <f>P35-P33</f>
        <v>3.9999999999054126E-3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'2023'!P28+'2024'!P30</f>
        <v>-1586.3059999999982</v>
      </c>
    </row>
    <row r="4" spans="2:3" ht="16.95" customHeight="1" x14ac:dyDescent="0.3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2025-01-03T22:20:30Z</dcterms:modified>
</cp:coreProperties>
</file>