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12\Normal\"/>
    </mc:Choice>
  </mc:AlternateContent>
  <xr:revisionPtr revIDLastSave="0" documentId="13_ncr:1_{075783D6-9035-4427-9E57-9D6A286381CD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4" sheetId="15" r:id="rId1"/>
    <sheet name="Params" sheetId="10" r:id="rId2"/>
    <sheet name="Synthése" sheetId="13" r:id="rId3"/>
  </sheets>
  <definedNames>
    <definedName name="AOUT" localSheetId="0">'2024'!$J$3</definedName>
    <definedName name="AOUT">#REF!</definedName>
    <definedName name="AVANCE_SUR_SALAIRE" localSheetId="0">'2024'!#REF!</definedName>
    <definedName name="AVANCE_SUR_SALAIRE">#REF!</definedName>
    <definedName name="AVRIL" localSheetId="0">'2024'!$F$3</definedName>
    <definedName name="AVRIL">#REF!</definedName>
    <definedName name="CRA" localSheetId="0">'2024'!$B$10</definedName>
    <definedName name="CRA">#REF!</definedName>
    <definedName name="CRA_ASTREINTE" localSheetId="0">'2024'!$B$14</definedName>
    <definedName name="CRA_ASTREINTE">#REF!</definedName>
    <definedName name="CRA_CP" localSheetId="0">'2024'!$B$12</definedName>
    <definedName name="CRA_CP">#REF!</definedName>
    <definedName name="CRA_PRODUCTION" localSheetId="0">'2024'!$B$11</definedName>
    <definedName name="CRA_PRODUCTION">#REF!</definedName>
    <definedName name="CRA_SANS_SOLDE" localSheetId="0">'2024'!$B$13</definedName>
    <definedName name="CRA_SANS_SOLDE">#REF!</definedName>
    <definedName name="DECEMBRE" localSheetId="0">'2024'!$N$3</definedName>
    <definedName name="DECEMBRE">#REF!</definedName>
    <definedName name="ENTREES" localSheetId="0">'2024'!$B$16</definedName>
    <definedName name="ENTREES">#REF!</definedName>
    <definedName name="ENTREES_ASTREINTE" localSheetId="0">'2024'!$B$18</definedName>
    <definedName name="ENTREES_ASTREINTE">#REF!</definedName>
    <definedName name="ENTREES_FACTURE" localSheetId="0">'2024'!$B$17</definedName>
    <definedName name="ENTREES_FACTURE">#REF!</definedName>
    <definedName name="FEVRIER" localSheetId="0">'2024'!$D$3</definedName>
    <definedName name="FEVRIER">#REF!</definedName>
    <definedName name="JANVIER" localSheetId="0">'2024'!$C$3</definedName>
    <definedName name="JANVIER">#REF!</definedName>
    <definedName name="JUILLET" localSheetId="0">'2024'!$I$3</definedName>
    <definedName name="JUILLET">#REF!</definedName>
    <definedName name="JUIN" localSheetId="0">'2024'!$H$3</definedName>
    <definedName name="JUIN">#REF!</definedName>
    <definedName name="MAI" localSheetId="0">'2024'!$G$3</definedName>
    <definedName name="MAI">#REF!</definedName>
    <definedName name="MARS" localSheetId="0">'2024'!$E$3</definedName>
    <definedName name="MARS">#REF!</definedName>
    <definedName name="MOIS" localSheetId="0">'2024'!$B$3</definedName>
    <definedName name="MOIS">#REF!</definedName>
    <definedName name="NOVEMBRE" localSheetId="0">'2024'!$M$3</definedName>
    <definedName name="NOVEMBRE">#REF!</definedName>
    <definedName name="OCTOBRE" localSheetId="0">'2024'!$L$3</definedName>
    <definedName name="OCTOBRE">#REF!</definedName>
    <definedName name="REPAS" localSheetId="0">'2024'!$B$5</definedName>
    <definedName name="REPAS">#REF!</definedName>
    <definedName name="REPAS_ACQUIS" localSheetId="0">'2024'!$B$7</definedName>
    <definedName name="REPAS_ACQUIS">#REF!</definedName>
    <definedName name="REPAS_PRIS" localSheetId="0">'2024'!$B$6</definedName>
    <definedName name="REPAS_PRIS">#REF!</definedName>
    <definedName name="REPAS_SOLDE" localSheetId="0">'2024'!$B$8</definedName>
    <definedName name="REPAS_SOLDE">#REF!</definedName>
    <definedName name="SEPTEMBRE" localSheetId="0">'2024'!$K$3</definedName>
    <definedName name="SEPTEMBRE">#REF!</definedName>
    <definedName name="SOLDE" localSheetId="0">'2024'!$B$26</definedName>
    <definedName name="SORTIES" localSheetId="0">'2024'!$B$21</definedName>
    <definedName name="SORTIES">#REF!</definedName>
    <definedName name="SORTIES_ABONDEMENT" localSheetId="0">'2024'!#REF!</definedName>
    <definedName name="SORTIES_ABONDEMENT">#REF!</definedName>
    <definedName name="SORTIES_CHARGES_SOCIALES_PATRONALES" localSheetId="0">'2024'!$B$23</definedName>
    <definedName name="SORTIES_CHARGES_SOCIALES_PATRONALES">#REF!</definedName>
    <definedName name="SORTIES_FRAIS_PEE_AMUNDI" localSheetId="0">'2024'!#REF!</definedName>
    <definedName name="SORTIES_FRAIS_PEE_AMUNDI">#REF!</definedName>
    <definedName name="SORTIES_INTERESSEMENT" localSheetId="0">'2024'!#REF!</definedName>
    <definedName name="SORTIES_INTERESSEMENT">#REF!</definedName>
    <definedName name="SORTIES_SALAIRE_NET" localSheetId="0">'2024'!$B$22</definedName>
    <definedName name="SORTIES_SALAIRE_NET">#REF!</definedName>
    <definedName name="TOTAL" localSheetId="0">'2024'!$P$3</definedName>
    <definedName name="TOTAL">#REF!</definedName>
    <definedName name="TOTAL_ENTREES" localSheetId="0">'2024'!$B$19</definedName>
    <definedName name="TOTAL_ENTREES">#REF!</definedName>
    <definedName name="TOTAL_SORTIES" localSheetId="0">'2024'!$B$24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4" i="13" l="1"/>
  <c r="N24" i="15"/>
  <c r="M24" i="15"/>
  <c r="G24" i="15"/>
  <c r="F24" i="15"/>
  <c r="E24" i="15"/>
  <c r="D24" i="15"/>
  <c r="C24" i="15"/>
  <c r="N23" i="15"/>
  <c r="M23" i="15"/>
  <c r="L23" i="15"/>
  <c r="L24" i="15" s="1"/>
  <c r="K23" i="15"/>
  <c r="K24" i="15" s="1"/>
  <c r="J23" i="15"/>
  <c r="J24" i="15" s="1"/>
  <c r="I23" i="15"/>
  <c r="I24" i="15" s="1"/>
  <c r="H23" i="15"/>
  <c r="H24" i="15" s="1"/>
  <c r="P22" i="15"/>
  <c r="M19" i="15"/>
  <c r="M26" i="15" s="1"/>
  <c r="L19" i="15"/>
  <c r="K19" i="15"/>
  <c r="H19" i="15"/>
  <c r="F19" i="15"/>
  <c r="F26" i="15" s="1"/>
  <c r="E19" i="15"/>
  <c r="E26" i="15" s="1"/>
  <c r="D19" i="15"/>
  <c r="D26" i="15" s="1"/>
  <c r="C19" i="15"/>
  <c r="P18" i="15"/>
  <c r="N17" i="15"/>
  <c r="N19" i="15" s="1"/>
  <c r="N26" i="15" s="1"/>
  <c r="M17" i="15"/>
  <c r="L17" i="15"/>
  <c r="K17" i="15"/>
  <c r="J17" i="15"/>
  <c r="J19" i="15" s="1"/>
  <c r="I17" i="15"/>
  <c r="I19" i="15" s="1"/>
  <c r="I26" i="15" s="1"/>
  <c r="H17" i="15"/>
  <c r="G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P8" i="15" s="1"/>
  <c r="E8" i="15"/>
  <c r="D8" i="15"/>
  <c r="C8" i="15"/>
  <c r="P7" i="15"/>
  <c r="P6" i="15"/>
  <c r="P17" i="15" l="1"/>
  <c r="J26" i="15"/>
  <c r="K26" i="15"/>
  <c r="L26" i="15"/>
  <c r="P24" i="15"/>
  <c r="H26" i="15"/>
  <c r="C26" i="15"/>
  <c r="G19" i="15"/>
  <c r="G26" i="15" s="1"/>
  <c r="P23" i="15"/>
  <c r="P26" i="15" l="1"/>
  <c r="C3" i="13" s="1"/>
  <c r="P19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E3B978AD-CBCA-49D6-A594-C0991F9E624D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le salaire de Novembre</t>
        </r>
      </text>
    </comment>
    <comment ref="N18" authorId="0" shapeId="0" xr:uid="{5ECBF147-9123-418D-87CF-CBD52C6FB44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Monrant à verifier</t>
        </r>
      </text>
    </comment>
  </commentList>
</comments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<sst xmlns="http://schemas.openxmlformats.org/spreadsheetml/2006/main" count="40" uniqueCount="39">
  <si>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</si>
  <si>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</si>
  <si>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</si>
  <si>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</si>
  <si>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</si>
  <si>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</si>
  <si>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</si>
  <si>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</si>
  <si>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</si>
  <si>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</si>
  <si>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</si>
  <si>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</si>
  <si>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</si>
  <si>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</si>
  <si>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</si>
  <si>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</si>
  <si>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</si>
  <si>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</si>
  <si>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</si>
  <si>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</si>
  <si>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</si>
  <si>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</si>
  <si>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</si>
  <si>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</si>
  <si>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</si>
  <si>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</si>
  <si>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</si>
  <si>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</si>
  <si>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</si>
  <si>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</si>
  <si>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</si>
  <si>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</si>
  <si>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</si>
  <si>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</si>
  <si>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</si>
  <si>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</si>
  <si>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</si>
  <si>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</si>
  <si>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(Mai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</si>
</sst>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10" fontId="1" fillId="9" borderId="1" xfId="1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workbookViewId="0">
      <selection activeCell="F30" sqref="F30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3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3">
      <c r="B6" s="8" t="s">
        <v>19</v>
      </c>
      <c r="C6" s="55"/>
      <c r="D6" s="55"/>
      <c r="E6" s="55"/>
      <c r="F6" s="32"/>
      <c r="G6" s="32"/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0"/>
      <c r="P6" s="51">
        <f>SUM(C6:N6)</f>
        <v>0</v>
      </c>
    </row>
    <row r="7" spans="2:16" x14ac:dyDescent="0.3">
      <c r="B7" s="8" t="s">
        <v>20</v>
      </c>
      <c r="C7" s="32"/>
      <c r="D7" s="32"/>
      <c r="E7" s="32"/>
      <c r="F7" s="32"/>
      <c r="G7" s="32"/>
      <c r="H7" s="32">
        <v>10</v>
      </c>
      <c r="I7" s="32">
        <v>23</v>
      </c>
      <c r="J7" s="32">
        <v>21</v>
      </c>
      <c r="K7" s="32">
        <v>19</v>
      </c>
      <c r="L7" s="32">
        <v>21</v>
      </c>
      <c r="M7" s="32">
        <v>14</v>
      </c>
      <c r="N7" s="32">
        <v>21</v>
      </c>
      <c r="O7" s="30"/>
      <c r="P7" s="51">
        <f>SUM(C7:N7)</f>
        <v>129</v>
      </c>
    </row>
    <row r="8" spans="2:16" x14ac:dyDescent="0.3">
      <c r="B8" s="16" t="s">
        <v>21</v>
      </c>
      <c r="C8" s="31">
        <f t="shared" ref="C8:N8" si="0">C7-C6</f>
        <v>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  <c r="H8" s="31">
        <f t="shared" si="0"/>
        <v>10</v>
      </c>
      <c r="I8" s="31">
        <f t="shared" si="0"/>
        <v>23</v>
      </c>
      <c r="J8" s="31">
        <f t="shared" si="0"/>
        <v>21</v>
      </c>
      <c r="K8" s="31">
        <f t="shared" si="0"/>
        <v>19</v>
      </c>
      <c r="L8" s="31">
        <f t="shared" si="0"/>
        <v>21</v>
      </c>
      <c r="M8" s="31">
        <f t="shared" si="0"/>
        <v>14</v>
      </c>
      <c r="N8" s="31">
        <f t="shared" si="0"/>
        <v>21</v>
      </c>
      <c r="O8" s="30"/>
      <c r="P8" s="51">
        <f>SUM(C8:N8)</f>
        <v>129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3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3">
      <c r="B11" s="8" t="s">
        <v>13</v>
      </c>
      <c r="C11" s="10"/>
      <c r="D11" s="10"/>
      <c r="E11" s="10"/>
      <c r="F11" s="10"/>
      <c r="G11" s="10">
        <v>9</v>
      </c>
      <c r="H11" s="10">
        <v>10</v>
      </c>
      <c r="I11" s="10">
        <v>23</v>
      </c>
      <c r="J11" s="10">
        <v>21</v>
      </c>
      <c r="K11" s="10">
        <v>19</v>
      </c>
      <c r="L11" s="10">
        <v>21</v>
      </c>
      <c r="M11" s="10">
        <v>14</v>
      </c>
      <c r="N11" s="10">
        <v>21</v>
      </c>
      <c r="P11" s="52">
        <f>SUM(C11:N11)</f>
        <v>138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>
        <v>1</v>
      </c>
      <c r="I12" s="11"/>
      <c r="J12" s="11"/>
      <c r="K12" s="11">
        <v>2</v>
      </c>
      <c r="L12" s="11">
        <v>2</v>
      </c>
      <c r="M12" s="11">
        <v>5</v>
      </c>
      <c r="N12" s="11"/>
      <c r="P12" s="52">
        <f>SUM(C12:N12)</f>
        <v>10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>
        <v>1</v>
      </c>
      <c r="M14" s="20"/>
      <c r="N14" s="20">
        <v>1</v>
      </c>
      <c r="P14" s="52">
        <f>SUM(C14:N14)</f>
        <v>2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3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3">
      <c r="B17" s="8" t="s">
        <v>6</v>
      </c>
      <c r="C17" s="9"/>
      <c r="D17" s="9"/>
      <c r="E17" s="9"/>
      <c r="F17" s="9"/>
      <c r="G17" s="9">
        <f>G11*Params!$C$5*(1-Params!$C$3)-Params!$C$4</f>
        <v>4384.95</v>
      </c>
      <c r="H17" s="9">
        <f>H11*Params!$C$5*(1-Params!$C$3)-Params!$C$4</f>
        <v>4880.5</v>
      </c>
      <c r="I17" s="9">
        <f>I11*Params!$C$5*(1-Params!$C$3)-Params!$C$4</f>
        <v>11322.650000000001</v>
      </c>
      <c r="J17" s="9">
        <f>J11*Params!$C$5*(1-Params!$C$3)-Params!$C$4</f>
        <v>10331.550000000001</v>
      </c>
      <c r="K17" s="9">
        <f>K11*Params!$C$5*(1-Params!$C$3)-Params!$C$4</f>
        <v>9340.4500000000007</v>
      </c>
      <c r="L17" s="9">
        <f>L11*Params!$C$5*(1-Params!$C$3)-Params!$C$4</f>
        <v>10331.550000000001</v>
      </c>
      <c r="M17" s="9">
        <f>M11*Params!$C$5*(1-Params!$C$3)-Params!$C$4</f>
        <v>6862.7000000000007</v>
      </c>
      <c r="N17" s="9">
        <f>N11*Params!$C$5*(1-Params!$C$3)-Params!$C$4</f>
        <v>10331.550000000001</v>
      </c>
      <c r="O17" s="4"/>
      <c r="P17" s="36">
        <f>SUM(C17:N17)</f>
        <v>67785.900000000009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>
        <v>991</v>
      </c>
      <c r="M18" s="9"/>
      <c r="N18" s="9"/>
      <c r="O18" s="4"/>
      <c r="P18" s="36">
        <f>SUM(C18:N18)</f>
        <v>991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4384.95</v>
      </c>
      <c r="H19" s="25">
        <f t="shared" si="1"/>
        <v>4880.5</v>
      </c>
      <c r="I19" s="25">
        <f t="shared" si="1"/>
        <v>11322.650000000001</v>
      </c>
      <c r="J19" s="25">
        <f t="shared" si="1"/>
        <v>10331.550000000001</v>
      </c>
      <c r="K19" s="25">
        <f t="shared" si="1"/>
        <v>9340.4500000000007</v>
      </c>
      <c r="L19" s="25">
        <f t="shared" si="1"/>
        <v>11322.550000000001</v>
      </c>
      <c r="M19" s="25">
        <f t="shared" si="1"/>
        <v>6862.7000000000007</v>
      </c>
      <c r="N19" s="25">
        <f t="shared" si="1"/>
        <v>10331.550000000001</v>
      </c>
      <c r="O19" s="5"/>
      <c r="P19" s="37">
        <f>SUM(C19:O19)</f>
        <v>68776.900000000009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3">
      <c r="B22" s="8" t="s">
        <v>7</v>
      </c>
      <c r="C22" s="9"/>
      <c r="D22" s="9"/>
      <c r="E22" s="9"/>
      <c r="F22" s="9"/>
      <c r="G22" s="9">
        <v>0</v>
      </c>
      <c r="H22" s="9">
        <v>6765.16</v>
      </c>
      <c r="I22">
        <v>6765.16</v>
      </c>
      <c r="J22" s="9">
        <v>6765.16</v>
      </c>
      <c r="K22" s="9">
        <v>6495.36</v>
      </c>
      <c r="L22" s="9">
        <v>6495.36</v>
      </c>
      <c r="M22" s="9">
        <v>7117.2</v>
      </c>
      <c r="N22" s="9">
        <v>6495.36</v>
      </c>
      <c r="O22" s="4"/>
      <c r="P22" s="38">
        <f>SUM(C22:N22)</f>
        <v>46898.759999999995</v>
      </c>
    </row>
    <row r="23" spans="2:16" x14ac:dyDescent="0.3">
      <c r="B23" s="8" t="s">
        <v>8</v>
      </c>
      <c r="C23" s="9"/>
      <c r="D23" s="9"/>
      <c r="E23" s="9"/>
      <c r="F23" s="9"/>
      <c r="G23" s="9">
        <v>0</v>
      </c>
      <c r="H23" s="9">
        <f>1060.34+1784.71</f>
        <v>2845.05</v>
      </c>
      <c r="I23" s="9">
        <f>1060.34+1813.53</f>
        <v>2873.87</v>
      </c>
      <c r="J23" s="9">
        <f>1060.34+1787.22</f>
        <v>2847.56</v>
      </c>
      <c r="K23" s="9">
        <f>1060.34+1787.22</f>
        <v>2847.56</v>
      </c>
      <c r="L23" s="9">
        <f>1060.34+1792.47</f>
        <v>2852.81</v>
      </c>
      <c r="M23" s="9">
        <f>1200.5+2012.28</f>
        <v>3212.7799999999997</v>
      </c>
      <c r="N23" s="9">
        <f>1060.34+1800.36</f>
        <v>2860.7</v>
      </c>
      <c r="O23" s="4"/>
      <c r="P23" s="38">
        <f>SUM(C23:N23)</f>
        <v>20340.329999999998</v>
      </c>
    </row>
    <row r="24" spans="2:16" x14ac:dyDescent="0.3">
      <c r="B24" s="7" t="s">
        <v>3</v>
      </c>
      <c r="C24" s="39">
        <f t="shared" ref="C24:N24" si="2">SUM(C22:C23)</f>
        <v>0</v>
      </c>
      <c r="D24" s="39">
        <f t="shared" si="2"/>
        <v>0</v>
      </c>
      <c r="E24" s="39">
        <f t="shared" si="2"/>
        <v>0</v>
      </c>
      <c r="F24" s="39">
        <f t="shared" si="2"/>
        <v>0</v>
      </c>
      <c r="G24" s="39">
        <f t="shared" si="2"/>
        <v>0</v>
      </c>
      <c r="H24" s="39">
        <f t="shared" si="2"/>
        <v>9610.2099999999991</v>
      </c>
      <c r="I24" s="39">
        <f t="shared" si="2"/>
        <v>9639.0299999999988</v>
      </c>
      <c r="J24" s="39">
        <f t="shared" si="2"/>
        <v>9612.7199999999993</v>
      </c>
      <c r="K24" s="39">
        <f t="shared" si="2"/>
        <v>9342.92</v>
      </c>
      <c r="L24" s="39">
        <f t="shared" si="2"/>
        <v>9348.17</v>
      </c>
      <c r="M24" s="39">
        <f t="shared" si="2"/>
        <v>10329.98</v>
      </c>
      <c r="N24" s="39">
        <f t="shared" si="2"/>
        <v>9356.06</v>
      </c>
      <c r="O24" s="4"/>
      <c r="P24" s="40">
        <f>SUM(C24:N24)</f>
        <v>67239.09</v>
      </c>
    </row>
    <row r="25" spans="2:16" x14ac:dyDescent="0.3">
      <c r="B25" s="4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2" t="s">
        <v>25</v>
      </c>
      <c r="C26" s="43">
        <f t="shared" ref="C26:N26" si="3">C19-C24</f>
        <v>0</v>
      </c>
      <c r="D26" s="43">
        <f t="shared" si="3"/>
        <v>0</v>
      </c>
      <c r="E26" s="43">
        <f t="shared" si="3"/>
        <v>0</v>
      </c>
      <c r="F26" s="43">
        <f t="shared" si="3"/>
        <v>0</v>
      </c>
      <c r="G26" s="43">
        <f t="shared" si="3"/>
        <v>4384.95</v>
      </c>
      <c r="H26" s="43">
        <f t="shared" si="3"/>
        <v>-4729.7099999999991</v>
      </c>
      <c r="I26" s="43">
        <f t="shared" si="3"/>
        <v>1683.6200000000026</v>
      </c>
      <c r="J26" s="43">
        <f t="shared" si="3"/>
        <v>718.83000000000175</v>
      </c>
      <c r="K26" s="43">
        <f t="shared" si="3"/>
        <v>-2.4699999999993452</v>
      </c>
      <c r="L26" s="43">
        <f t="shared" si="3"/>
        <v>1974.380000000001</v>
      </c>
      <c r="M26" s="43">
        <f t="shared" si="3"/>
        <v>-3467.2799999999988</v>
      </c>
      <c r="N26" s="43">
        <f t="shared" si="3"/>
        <v>975.4900000000016</v>
      </c>
      <c r="P26" s="53">
        <f>SUM(C26:O26)</f>
        <v>1537.8100000000095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9" sqref="C9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2" t="s">
        <v>22</v>
      </c>
      <c r="C2" s="63"/>
    </row>
    <row r="3" spans="2:3" ht="30" customHeight="1" x14ac:dyDescent="0.3">
      <c r="B3" s="29" t="s">
        <v>11</v>
      </c>
      <c r="C3" s="59">
        <v>6.5000000000000002E-2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530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4" t="s">
        <v>23</v>
      </c>
      <c r="C2" s="64"/>
    </row>
    <row r="3" spans="2:3" ht="16.95" customHeight="1" x14ac:dyDescent="0.3">
      <c r="B3" s="33" t="s">
        <v>24</v>
      </c>
      <c r="C3" s="34">
        <f>'2024'!P26</f>
        <v>1537.8100000000095</v>
      </c>
    </row>
    <row r="4" spans="2:3" ht="16.95" customHeight="1" x14ac:dyDescent="0.3">
      <c r="B4" s="33" t="s">
        <v>26</v>
      </c>
      <c r="C4" s="35">
        <f>SUM('2024'!P12)</f>
        <v>10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'2024'!JANVIER</vt:lpstr>
      <vt:lpstr>'2024'!JUILLET</vt:lpstr>
      <vt:lpstr>'2024'!JUIN</vt:lpstr>
      <vt:lpstr>'2024'!MAI</vt:lpstr>
      <vt:lpstr>'2024'!MARS</vt:lpstr>
      <vt:lpstr>'2024'!MOIS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2025-01-03T20:59:08Z</dcterms:modified>
</cp:coreProperties>
</file>