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4A5D1BFD-300D-411E-90CE-7EA85919E4D3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'2024'!$B$17</x:definedName>
    <x:definedName name="ENTREES">#REF!</x:definedName>
    <x:definedName name="ENTREES_ASTREINTE" localSheetId="0">'2023'!$B$18</x:definedName>
    <x:definedName name="ENTREES_ASTREINTE" localSheetId="1">'2024'!$B$19</x:definedName>
    <x:definedName name="ENTREES_ASTREINTE">#REF!</x:definedName>
    <x:definedName name="ENTREES_FACTURE" localSheetId="0">'2023'!$B$17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'2023'!#REF!</x:definedName>
    <x:definedName name="FRAIS_KM" localSheetId="1">'2024'!#REF!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'2023'!#REF!</x:definedName>
    <x:definedName name="NOMBRE_KM" localSheetId="1">'2024'!#REF!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'2024'!$B$31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6" authorId="0" shapeId="0" xr:uid="{FE7F2F19-5E94-409F-ABD0-2437D0D1B758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<sst xmlns="http://schemas.openxmlformats.org/spreadsheetml/2006/main" count="79" uniqueCount="44">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</sst>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0" fillId="2" borderId="2" xfId="0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0" fillId="7" borderId="2" xfId="0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2" xfId="0" applyFill="1" applyBorder="1"/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4" fontId="0" fillId="3" borderId="2" xfId="0" applyNumberForma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4" xfId="0" applyNumberFormat="1" applyFont="1" applyFill="1" applyBorder="1"/>
    <x:xf numFmtId="1" fontId="1" fillId="0" borderId="0" xfId="0" applyNumberFormat="1" applyFont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5" xfId="0" applyNumberFormat="1" applyFont="1" applyFill="1" applyBorder="1" applyAlignment="1">
      <x:alignment horizontal="center" vertical="center"/>
    </x:xf>
    <x:xf numFmtId="1" fontId="9" fillId="0" borderId="9" xfId="0" applyNumberFormat="1" applyFont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1" fillId="9" borderId="0" xfId="0" applyFont="1" applyFill="1" applyAlignment="1">
      <x:alignment vertical="center"/>
    </x:xf>
    <x:xf numFmtId="0" fontId="0" fillId="11" borderId="1" xfId="0" applyFill="1" applyBorder="1" applyProtection="1">
      <x:protection locked="0"/>
    </x:xf>
    <x:xf numFmtId="0" fontId="0" fillId="11" borderId="1" xfId="0" applyFill="1" applyBorder="1"/>
    <x:xf numFmtId="0" fontId="1" fillId="11" borderId="1" xfId="0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opLeftCell="A2" workbookViewId="0">
      <x:selection activeCell="N11" sqref="N11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8" t="s">
        <x:v>9</x:v>
      </x:c>
    </x:row>
    <x:row r="2" spans="2:16" x14ac:dyDescent="0.3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5">
        <x:f>SUM(C6:N6)</x:f>
        <x:v>190</x:v>
      </x:c>
    </x:row>
    <x:row r="7" spans="2:16" x14ac:dyDescent="0.3">
      <x:c r="B7" s="9" t="s">
        <x:v>21</x:v>
      </x:c>
      <x:c r="C7" s="37"/>
      <x:c r="D7" s="37"/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10</x:v>
      </x:c>
      <x:c r="J7" s="37">
        <x:v>16</x:v>
      </x:c>
      <x:c r="K7" s="37">
        <x:v>20</x:v>
      </x:c>
      <x:c r="L7" s="37">
        <x:v>22</x:v>
      </x:c>
      <x:c r="M7" s="37">
        <x:v>19</x:v>
      </x:c>
      <x:c r="N7" s="37">
        <x:v>13</x:v>
      </x:c>
      <x:c r="O7" s="36"/>
      <x:c r="P7" s="55">
        <x:f>SUM(C7:N7)</x:f>
        <x:v>183</x:v>
      </x:c>
    </x:row>
    <x:row r="8" spans="2:16" x14ac:dyDescent="0.3">
      <x:c r="B8" s="18" t="s">
        <x:v>22</x:v>
      </x:c>
      <x:c r="C8" s="59">
        <x:f t="shared" ref="C8:N8" si="0">C7-C6</x:f>
        <x:v>0</x:v>
      </x:c>
      <x:c r="D8" s="59">
        <x:f t="shared" si="0"/>
        <x:v>0</x:v>
      </x:c>
      <x:c r="E8" s="59">
        <x:f t="shared" si="0"/>
        <x:v>4</x:v>
      </x:c>
      <x:c r="F8" s="59">
        <x:f t="shared" si="0"/>
        <x:v>0</x:v>
      </x:c>
      <x:c r="G8" s="59">
        <x:f t="shared" si="0"/>
        <x:v>0</x:v>
      </x:c>
      <x:c r="H8" s="59">
        <x:f t="shared" si="0"/>
        <x:v>3</x:v>
      </x:c>
      <x:c r="I8" s="59">
        <x:f t="shared" si="0"/>
        <x:v>-9</x:v>
      </x:c>
      <x:c r="J8" s="59">
        <x:f t="shared" si="0"/>
        <x:v>-3</x:v>
      </x:c>
      <x:c r="K8" s="59">
        <x:f t="shared" si="0"/>
        <x:v>1</x:v>
      </x:c>
      <x:c r="L8" s="59">
        <x:f t="shared" si="0"/>
        <x:v>3</x:v>
      </x:c>
      <x:c r="M8" s="59">
        <x:f t="shared" si="0"/>
        <x:v>0</x:v>
      </x:c>
      <x:c r="N8" s="59">
        <x:f t="shared" si="0"/>
        <x:v>-6</x:v>
      </x:c>
      <x:c r="O8" s="36"/>
      <x:c r="P8" s="55">
        <x:f>SUM(C8:N8)</x:f>
        <x:v>-7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>
        <x:v>23</x:v>
      </x:c>
      <x:c r="F11" s="11">
        <x:v>19</x:v>
      </x:c>
      <x:c r="G11" s="11">
        <x:v>19</x:v>
      </x:c>
      <x:c r="H11" s="11">
        <x:v>21.5</x:v>
      </x:c>
      <x:c r="I11" s="11">
        <x:v>9.5</x:v>
      </x:c>
      <x:c r="J11" s="11">
        <x:v>16</x:v>
      </x:c>
      <x:c r="K11" s="11">
        <x:v>20.5</x:v>
      </x:c>
      <x:c r="L11" s="11">
        <x:v>22</x:v>
      </x:c>
      <x:c r="M11" s="11">
        <x:v>19</x:v>
      </x:c>
      <x:c r="N11" s="11">
        <x:v>29.5</x:v>
      </x:c>
      <x:c r="P11" s="56">
        <x:f>SUM(C11:N11)</x:f>
        <x:v>199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>
        <x:v>0.5</x:v>
      </x:c>
      <x:c r="I12" s="12">
        <x:v>10.5</x:v>
      </x:c>
      <x:c r="J12" s="12">
        <x:v>0</x:v>
      </x:c>
      <x:c r="K12" s="12">
        <x:v>0.5</x:v>
      </x:c>
      <x:c r="L12" s="12"/>
      <x:c r="M12" s="12">
        <x:v>2</x:v>
      </x:c>
      <x:c r="N12" s="12"/>
      <x:c r="P12" s="56">
        <x:f>SUM(C12:N12)</x:f>
        <x:v>13.5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6</x:v>
      </x:c>
      <x:c r="K13" s="12"/>
      <x:c r="L13" s="12"/>
      <x:c r="M13" s="12"/>
      <x:c r="N13" s="12"/>
      <x:c r="P13" s="56">
        <x:f>SUM(C13:N13)</x:f>
        <x:v>6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>
        <x:f>E11*Params!$C$5*(1-Params!$C$3)-Params!$C$4</x:f>
        <x:v>10716.6</x:v>
      </x:c>
      <x:c r="F17" s="10">
        <x:f>F11*Params!$C$5*(1-Params!$C$3)-Params!$C$4</x:f>
        <x:v>8839.8000000000011</x:v>
      </x:c>
      <x:c r="G17" s="10">
        <x:f>G11*Params!$C$5*(1-Params!$C$3)-Params!$C$4</x:f>
        <x:v>8839.8000000000011</x:v>
      </x:c>
      <x:c r="H17" s="10">
        <x:f>H11*Params!$C$5*(1-Params!$C$3)-Params!$C$4</x:f>
        <x:v>10012.800000000001</x:v>
      </x:c>
      <x:c r="I17" s="10">
        <x:f>I11*Params!$C$5*(1-Params!$C$3)-Params!$C$4</x:f>
        <x:v>4382.4000000000005</x:v>
      </x:c>
      <x:c r="J17" s="10">
        <x:f>J11*Params!$C$5*(1-Params!$C$3)-Params!$C$4</x:f>
        <x:v>7432.2000000000007</x:v>
      </x:c>
      <x:c r="K17" s="10">
        <x:f>K11*Params!$C$5*(1-Params!$C$3)-Params!$C$4</x:f>
        <x:v>9543.6</x:v>
      </x:c>
      <x:c r="L17" s="10">
        <x:f>L11*Params!$C$5*(1-Params!$C$3)-Params!$C$4</x:f>
        <x:v>10247.4</x:v>
      </x:c>
      <x:c r="M17" s="10">
        <x:f>M11*Params!$C$5*(1-Params!$C$3)-Params!$C$4</x:f>
        <x:v>8839.8000000000011</x:v>
      </x:c>
      <x:c r="N17" s="10">
        <x:f>N11*Params!$C$5*(1-Params!$C$3)-Params!$C$4</x:f>
        <x:v>13766.400000000001</x:v>
      </x:c>
      <x:c r="O17" s="4"/>
      <x:c r="P17" s="41">
        <x:f>SUM(C17:N17)</x:f>
        <x:v>92620.800000000017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10716.6</x:v>
      </x:c>
      <x:c r="F19" s="28">
        <x:f t="shared" si="1"/>
        <x:v>8839.8000000000011</x:v>
      </x:c>
      <x:c r="G19" s="28">
        <x:f t="shared" si="1"/>
        <x:v>8839.8000000000011</x:v>
      </x:c>
      <x:c r="H19" s="28">
        <x:f t="shared" si="1"/>
        <x:v>10012.800000000001</x:v>
      </x:c>
      <x:c r="I19" s="28">
        <x:f t="shared" si="1"/>
        <x:v>4382.4000000000005</x:v>
      </x:c>
      <x:c r="J19" s="28">
        <x:f t="shared" si="1"/>
        <x:v>7432.2000000000007</x:v>
      </x:c>
      <x:c r="K19" s="28">
        <x:f t="shared" si="1"/>
        <x:v>9543.6</x:v>
      </x:c>
      <x:c r="L19" s="28">
        <x:f t="shared" si="1"/>
        <x:v>10247.4</x:v>
      </x:c>
      <x:c r="M19" s="28">
        <x:f t="shared" si="1"/>
        <x:v>8839.8000000000011</x:v>
      </x:c>
      <x:c r="N19" s="28">
        <x:f t="shared" si="1"/>
        <x:v>13766.400000000001</x:v>
      </x:c>
      <x:c r="O19" s="5"/>
      <x:c r="P19" s="42">
        <x:f>SUM(C19:N19)</x:f>
        <x:v>92620.800000000017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>
        <x:v>5616.6</x:v>
      </x:c>
      <x:c r="F22" s="10">
        <x:v>5616.6</x:v>
      </x:c>
      <x:c r="G22" s="10">
        <x:v>5616.6</x:v>
      </x:c>
      <x:c r="H22" s="10">
        <x:v>5616.6</x:v>
      </x:c>
      <x:c r="I22" s="10">
        <x:v>5616.6</x:v>
      </x:c>
      <x:c r="J22" s="10">
        <x:v>4453.5</x:v>
      </x:c>
      <x:c r="K22" s="10">
        <x:v>5616.6</x:v>
      </x:c>
      <x:c r="L22" s="10">
        <x:v>5616.6</x:v>
      </x:c>
      <x:c r="M22" s="10">
        <x:v>5616.6</x:v>
      </x:c>
      <x:c r="N22" s="10">
        <x:v>5616.6</x:v>
      </x:c>
      <x:c r="O22" s="4"/>
      <x:c r="P22" s="43">
        <x:f>SUM(C22:N22)</x:f>
        <x:v>55002.899999999994</x:v>
      </x:c>
    </x:row>
    <x:row r="23" spans="2:16" x14ac:dyDescent="0.3">
      <x:c r="B23" s="9" t="s">
        <x:v>8</x:v>
      </x:c>
      <x:c r="C23" s="10"/>
      <x:c r="D23" s="10"/>
      <x:c r="E23" s="10">
        <x:f>1097.26+1858.79</x:f>
        <x:v>2956.05</x:v>
      </x:c>
      <x:c r="F23" s="10">
        <x:f>1097.26+1858.79</x:f>
        <x:v>2956.05</x:v>
      </x:c>
      <x:c r="G23" s="10">
        <x:f>1097.26+1861.46</x:f>
        <x:v>2958.7200000000003</x:v>
      </x:c>
      <x:c r="H23" s="10">
        <x:f>1097.26+1860.12</x:f>
        <x:v>2957.38</x:v>
      </x:c>
      <x:c r="I23" s="10">
        <x:f>1097.26+1861.44</x:f>
        <x:v>2958.7</x:v>
      </x:c>
      <x:c r="J23" s="10">
        <x:f>874.61+1510.51</x:f>
        <x:v>2385.12</x:v>
      </x:c>
      <x:c r="K23" s="10">
        <x:f>1097.26+1860.12</x:f>
        <x:v>2957.38</x:v>
      </x:c>
      <x:c r="L23" s="10">
        <x:f>1097.26+1861.44</x:f>
        <x:v>2958.7</x:v>
      </x:c>
      <x:c r="M23" s="10">
        <x:f>1097.26+1860.12</x:f>
        <x:v>2957.38</x:v>
      </x:c>
      <x:c r="N23" s="10">
        <x:f>1097.26+1865.37</x:f>
        <x:v>2962.63</x:v>
      </x:c>
      <x:c r="O23" s="4"/>
      <x:c r="P23" s="43">
        <x:f>SUM(C23:N23)</x:f>
        <x:v>29008.110000000004</x:v>
      </x:c>
    </x:row>
    <x:row r="24" spans="2:16" x14ac:dyDescent="0.3">
      <x:c r="B24" s="60" t="s">
        <x:v>39</x:v>
      </x:c>
      <x:c r="C24" s="61"/>
      <x:c r="D24" s="61"/>
      <x:c r="E24" s="61"/>
      <x:c r="F24" s="61"/>
      <x:c r="G24" s="61"/>
      <x:c r="H24" s="61">
        <x:v>949.17</x:v>
      </x:c>
      <x:c r="I24" s="61"/>
      <x:c r="J24" s="61"/>
      <x:c r="K24" s="61"/>
      <x:c r="L24" s="61"/>
      <x:c r="M24" s="61"/>
      <x:c r="N24" s="61"/>
      <x:c r="O24" s="4"/>
      <x:c r="P24" s="43">
        <x:f>SUM(C24:N24)</x:f>
        <x:v>949.17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8572.6500000000015</x:v>
      </x:c>
      <x:c r="F25" s="44">
        <x:f t="shared" si="2"/>
        <x:v>8572.6500000000015</x:v>
      </x:c>
      <x:c r="G25" s="44">
        <x:f t="shared" si="2"/>
        <x:v>8575.32</x:v>
      </x:c>
      <x:c r="H25" s="44">
        <x:f t="shared" si="2"/>
        <x:v>9523.15</x:v>
      </x:c>
      <x:c r="I25" s="44">
        <x:f t="shared" si="2"/>
        <x:v>8575.2999999999993</x:v>
      </x:c>
      <x:c r="J25" s="44">
        <x:f t="shared" si="2"/>
        <x:v>6838.62</x:v>
      </x:c>
      <x:c r="K25" s="44">
        <x:f t="shared" si="2"/>
        <x:v>8573.98</x:v>
      </x:c>
      <x:c r="L25" s="44">
        <x:f t="shared" si="2"/>
        <x:v>8575.2999999999993</x:v>
      </x:c>
      <x:c r="M25" s="44">
        <x:f t="shared" si="2"/>
        <x:v>8573.98</x:v>
      </x:c>
      <x:c r="N25" s="44">
        <x:f t="shared" si="2"/>
        <x:v>8579.23</x:v>
      </x:c>
      <x:c r="O25" s="4"/>
      <x:c r="P25" s="58">
        <x:f>SUM(C25:N25)</x:f>
        <x:v>84960.180000000008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2143.9499999999989</x:v>
      </x:c>
      <x:c r="F27" s="47">
        <x:f t="shared" si="3"/>
        <x:v>267.14999999999964</x:v>
      </x:c>
      <x:c r="G27" s="47">
        <x:f t="shared" si="3"/>
        <x:v>264.48000000000138</x:v>
      </x:c>
      <x:c r="H27" s="47">
        <x:f t="shared" si="3"/>
        <x:v>489.65000000000146</x:v>
      </x:c>
      <x:c r="I27" s="47">
        <x:f t="shared" si="3"/>
        <x:v>-4192.8999999999987</x:v>
      </x:c>
      <x:c r="J27" s="47">
        <x:f t="shared" si="3"/>
        <x:v>593.58000000000084</x:v>
      </x:c>
      <x:c r="K27" s="47">
        <x:f t="shared" si="3"/>
        <x:v>969.6200000000008</x:v>
      </x:c>
      <x:c r="L27" s="47">
        <x:f t="shared" si="3"/>
        <x:v>1672.1000000000004</x:v>
      </x:c>
      <x:c r="M27" s="47">
        <x:f t="shared" si="3"/>
        <x:v>265.82000000000153</x:v>
      </x:c>
      <x:c r="N27" s="47">
        <x:f t="shared" si="3"/>
        <x:v>5187.1700000000019</x:v>
      </x:c>
      <x:c r="P27" s="57">
        <x:f>SUM(C27:N27)</x:f>
        <x:v>7660.6200000000081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C2711BB-6C5C-4706-A501-9905E44EC1B0}" mc:Ignorable="x14ac xr xr2 xr3">
  <x:dimension ref="B1:P31"/>
  <x:sheetViews>
    <x:sheetView tabSelected="1" workbookViewId="0">
      <x:selection activeCell="M12" sqref="M12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13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5">
        <x:f>SUM(C6:N6)</x:f>
        <x:v>203</x:v>
      </x:c>
    </x:row>
    <x:row r="7">
      <x:c r="B7" s="9" t="s">
        <x:v>21</x:v>
      </x:c>
      <x:c r="C7" s="37">
        <x:v>21</x:v>
      </x:c>
      <x:c r="D7" s="37">
        <x:v>18</x:v>
      </x:c>
      <x:c r="E7" s="37">
        <x:v>20</x:v>
      </x:c>
      <x:c r="F7" s="37">
        <x:v>12</x:v>
      </x:c>
      <x:c r="G7" s="37">
        <x:v>18</x:v>
      </x:c>
      <x:c r="H7" s="37">
        <x:v>20</x:v>
      </x:c>
      <x:c r="I7" s="37">
        <x:v>18</x:v>
      </x:c>
      <x:c r="J7" s="37">
        <x:v>11</x:v>
      </x:c>
      <x:c r="K7" s="37">
        <x:v>10</x:v>
      </x:c>
      <x:c r="L7" s="37">
        <x:v>22</x:v>
      </x:c>
      <x:c r="M7" s="37">
        <x:v>19</x:v>
      </x:c>
      <x:c r="N7" s="37">
        <x:v>21</x:v>
      </x:c>
      <x:c r="O7" s="36"/>
      <x:c r="P7" s="55">
        <x:f>SUM(C7:N7)</x:f>
        <x:v>189</x:v>
      </x:c>
    </x:row>
    <x:row r="8">
      <x:c r="B8" s="18" t="s">
        <x:v>22</x:v>
      </x:c>
      <x:c r="C8" s="59">
        <x:f>C7-C6</x:f>
      </x:c>
      <x:c r="D8" s="59">
        <x:f>D7-D6</x:f>
      </x:c>
      <x:c r="E8" s="59">
        <x:f>E7-E6</x:f>
      </x:c>
      <x:c r="F8" s="59">
        <x:f>F7-F6</x:f>
      </x:c>
      <x:c r="G8" s="59">
        <x:f>G7-G6</x:f>
      </x:c>
      <x:c r="H8" s="59">
        <x:f>H7-H6</x:f>
      </x:c>
      <x:c r="I8" s="59">
        <x:f>I7-I6</x:f>
      </x:c>
      <x:c r="J8" s="59">
        <x:f>J7-J6</x:f>
      </x:c>
      <x:c r="K8" s="59">
        <x:f>K7-K6</x:f>
      </x:c>
      <x:c r="L8" s="59">
        <x:f>L7-L6</x:f>
      </x:c>
      <x:c r="M8" s="59">
        <x:f>M7-M6</x:f>
      </x:c>
      <x:c r="N8" s="59">
        <x:f>N7-N6</x:f>
      </x:c>
      <x:c r="O8" s="36"/>
      <x:c r="P8" s="55">
        <x:f>SUM(C8:N8)</x:f>
        <x:v>-14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18</x:v>
      </x:c>
      <x:c r="E11" s="11">
        <x:v>20</x:v>
      </x:c>
      <x:c r="F11" s="11">
        <x:v>12.5</x:v>
      </x:c>
      <x:c r="G11" s="11">
        <x:v>18</x:v>
      </x:c>
      <x:c r="H11" s="11">
        <x:v>20</x:v>
      </x:c>
      <x:c r="I11" s="11">
        <x:v>18</x:v>
      </x:c>
      <x:c r="J11" s="11">
        <x:v>11</x:v>
      </x:c>
      <x:c r="K11" s="11">
        <x:v>10</x:v>
      </x:c>
      <x:c r="L11" s="11">
        <x:v>22</x:v>
      </x:c>
      <x:c r="M11" s="11">
        <x:v>19.5</x:v>
      </x:c>
      <x:c r="N11" s="11">
        <x:v>21</x:v>
      </x:c>
      <x:c r="P11" s="56">
        <x:f>SUM(C11:N11)</x:f>
        <x:v>211</x:v>
      </x:c>
    </x:row>
    <x:row r="12">
      <x:c r="B12" s="9" t="s">
        <x:v>16</x:v>
      </x:c>
      <x:c r="C12" s="12">
        <x:v>0</x:v>
      </x:c>
      <x:c r="D12" s="12">
        <x:v>1</x:v>
      </x:c>
      <x:c r="E12" s="12">
        <x:v>1</x:v>
      </x:c>
      <x:c r="F12" s="12">
        <x:v>0.5</x:v>
      </x:c>
      <x:c r="G12" s="12">
        <x:v>1</x:v>
      </x:c>
      <x:c r="H12" s="12"/>
      <x:c r="I12" s="12">
        <x:v>0</x:v>
      </x:c>
      <x:c r="J12" s="12">
        <x:v>10</x:v>
      </x:c>
      <x:c r="K12" s="12">
        <x:v>11</x:v>
      </x:c>
      <x:c r="L12" s="12">
        <x:v>0.5</x:v>
      </x:c>
      <x:c r="M12" s="12"/>
      <x:c r="N12" s="12"/>
      <x:c r="P12" s="56">
        <x:f>SUM(C12:N12)</x:f>
        <x:v>25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>
      <x:c r="B14" s="62" t="s">
        <x:v>40</x:v>
      </x:c>
      <x:c r="C14" s="63">
        <x:v>3</x:v>
      </x:c>
      <x:c r="D14" s="63">
        <x:v>4</x:v>
      </x:c>
      <x:c r="E14" s="63"/>
      <x:c r="F14" s="63">
        <x:v>10</x:v>
      </x:c>
      <x:c r="G14" s="63"/>
      <x:c r="H14" s="63"/>
      <x:c r="I14" s="63">
        <x:v>11</x:v>
      </x:c>
      <x:c r="J14" s="63"/>
      <x:c r="K14" s="63"/>
      <x:c r="L14" s="63"/>
      <x:c r="M14" s="63"/>
      <x:c r="N14" s="63"/>
      <x:c r="P14" s="56">
        <x:f>SUM(C14:N14)</x:f>
        <x:v>28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6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  <x:v>9778.2</x:v>
      </x:c>
      <x:c r="D18" s="10">
        <x:f>D11*Params!$C$6*(1-Params!$C$3)-Params!$C$4</x:f>
        <x:v>8619</x:v>
      </x:c>
      <x:c r="E18" s="10">
        <x:f>E11*Params!$C$6*(1-Params!$C$3)-Params!$C$4</x:f>
        <x:v>9585</x:v>
      </x:c>
      <x:c r="F18" s="10">
        <x:f>F11*Params!$C$6*(1-Params!$C$3)-Params!$C$4</x:f>
        <x:v>5962.5</x:v>
      </x:c>
      <x:c r="G18" s="10">
        <x:f>G11*Params!$C$6*(1-Params!$C$3)-Params!$C$4</x:f>
        <x:v>8619</x:v>
      </x:c>
      <x:c r="H18" s="10">
        <x:f>H11*Params!$C$6*(1-Params!$C$3)-Params!$C$4</x:f>
        <x:v>9585</x:v>
      </x:c>
      <x:c r="I18" s="10">
        <x:f>I11*Params!$C$6*(1-Params!$C$3)-Params!$C$4</x:f>
        <x:v>8619</x:v>
      </x:c>
      <x:c r="J18" s="10">
        <x:f>J11*Params!$C$6*(1-Params!$C$3)-Params!$C$4</x:f>
        <x:v>5238</x:v>
      </x:c>
      <x:c r="K18" s="10">
        <x:f>K11*Params!$C$6*(1-Params!$C$3)-Params!$C$4</x:f>
        <x:v>4755</x:v>
      </x:c>
      <x:c r="L18" s="10">
        <x:f>L11*Params!$C$6*(1-Params!$C$3)-Params!$C$4</x:f>
        <x:v>10551</x:v>
      </x:c>
      <x:c r="M18" s="10">
        <x:f>M11*Params!$C$6*(1-Params!$C$3)-Params!$C$4</x:f>
        <x:v>9343.5</x:v>
      </x:c>
      <x:c r="N18" s="10">
        <x:f>N11*Params!$C$6*(1-Params!$C$3)-Params!$C$4</x:f>
      </x:c>
      <x:c r="O18" s="4"/>
      <x:c r="P18" s="41">
        <x:f>SUM(C18:N18)</x:f>
        <x:v>90655.2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90655.2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5609.88</x:v>
      </x:c>
      <x:c r="D23" s="10">
        <x:v>5281.5</x:v>
      </x:c>
      <x:c r="E23" s="10">
        <x:v>5456.04</x:v>
      </x:c>
      <x:c r="F23" s="10">
        <x:v>4519.68</x:v>
      </x:c>
      <x:c r="G23" s="10">
        <x:v>5456.04</x:v>
      </x:c>
      <x:c r="H23" s="10">
        <x:v>5456.04</x:v>
      </x:c>
      <x:c r="I23" s="10">
        <x:v>4361.74</x:v>
      </x:c>
      <x:c r="J23" s="10">
        <x:v>5456.04</x:v>
      </x:c>
      <x:c r="K23" s="10">
        <x:v>5456.04</x:v>
      </x:c>
      <x:c r="L23" s="10">
        <x:v>5529.03</x:v>
      </x:c>
      <x:c r="M23" s="10">
        <x:v>5456.04</x:v>
      </x:c>
      <x:c r="N23" s="10">
        <x:v>5456.04</x:v>
      </x:c>
      <x:c r="O23" s="4"/>
      <x:c r="P23" s="43">
        <x:f>SUM(C23:N23)</x:f>
        <x:v>58038.07000000001</x:v>
      </x:c>
    </x:row>
    <x:row r="24">
      <x:c r="B24" s="9" t="s">
        <x:v>8</x:v>
      </x:c>
      <x:c r="C24" s="10">
        <x:f>1110.83+1876.81</x:f>
        <x:v>2987.64</x:v>
      </x:c>
      <x:c r="D24" s="10">
        <x:f>1119.18+1765.09</x:f>
        <x:v>2884.27</x:v>
      </x:c>
      <x:c r="E24" s="10">
        <x:f>1204.39+1920.15</x:f>
        <x:v>3124.54</x:v>
      </x:c>
      <x:c r="F24" s="10">
        <x:f>991.65+1539.22</x:f>
        <x:v>2530.87</x:v>
      </x:c>
      <x:c r="G24" s="10">
        <x:f>1204.39+1943.41</x:f>
        <x:v>3147.8</x:v>
      </x:c>
      <x:c r="H24" s="10">
        <x:f>1204.39+1944.73</x:f>
        <x:v>3149.12</x:v>
      </x:c>
      <x:c r="I24" s="10">
        <x:f>962.47+1498.3</x:f>
        <x:v>2460.77</x:v>
      </x:c>
      <x:c r="J24" s="10">
        <x:f>1204.39+1944.82</x:f>
        <x:v>3149.21</x:v>
      </x:c>
      <x:c r="K24" s="10">
        <x:f>1204.39+1971.13</x:f>
        <x:v>3175.5200000000004</x:v>
      </x:c>
      <x:c r="L24" s="10">
        <x:f>1221.99+2000.49</x:f>
        <x:v>3222.48</x:v>
      </x:c>
      <x:c r="M24" s="10">
        <x:f>1204.39+1946.14</x:f>
        <x:v>3150.53</x:v>
      </x:c>
      <x:c r="N24" s="10">
        <x:f>1204.39+1944.82</x:f>
      </x:c>
      <x:c r="O24" s="4"/>
      <x:c r="P24" s="43">
        <x:f>SUM(C24:N24)</x:f>
        <x:v>32982.75</x:v>
      </x:c>
    </x:row>
    <x:row r="25">
      <x:c r="B25" s="60" t="s">
        <x:v>39</x:v>
      </x:c>
      <x:c r="C25" s="61">
        <x:v>215.83</x:v>
      </x:c>
      <x:c r="D25" s="61"/>
      <x:c r="E25" s="61"/>
      <x:c r="F25" s="61"/>
      <x:c r="G25" s="61"/>
      <x:c r="H25" s="61"/>
      <x:c r="I25" s="61"/>
      <x:c r="J25" s="61"/>
      <x:c r="K25" s="61"/>
      <x:c r="L25" s="61"/>
      <x:c r="M25" s="61"/>
      <x:c r="N25" s="61"/>
      <x:c r="O25" s="4"/>
      <x:c r="P25" s="43">
        <x:f>SUM(C25:N25)</x:f>
        <x:v>215.83</x:v>
      </x:c>
    </x:row>
    <x:row r="26">
      <x:c r="B26" s="9" t="s">
        <x:v>43</x:v>
      </x:c>
      <x:c r="C26" s="10"/>
      <x:c r="D26" s="10"/>
      <x:c r="E26" s="10">
        <x:v>3000</x:v>
      </x:c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  <x:v>3000</x:v>
      </x:c>
    </x:row>
    <x:row r="27">
      <x:c r="B27" s="8" t="s">
        <x:v>3</x:v>
      </x:c>
      <x:c r="C27" s="44">
        <x:f>SUM(C23:C26)</x:f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58">
        <x:f>SUM(C27:N27)</x:f>
        <x:v>94236.65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65" t="s">
        <x:v>42</x:v>
      </x:c>
      <x:c r="C29" s="66"/>
      <x:c r="D29" s="66"/>
      <x:c r="E29" s="66">
        <x:v>200</x:v>
      </x:c>
      <x:c r="F29" s="66">
        <x:v>200</x:v>
      </x:c>
      <x:c r="G29" s="66">
        <x:v>200</x:v>
      </x:c>
      <x:c r="H29" s="66">
        <x:v>200</x:v>
      </x:c>
      <x:c r="I29" s="66">
        <x:v>200</x:v>
      </x:c>
      <x:c r="J29" s="66">
        <x:v>200</x:v>
      </x:c>
      <x:c r="K29" s="66">
        <x:v>200</x:v>
      </x:c>
      <x:c r="L29" s="66">
        <x:v>200</x:v>
      </x:c>
      <x:c r="M29" s="66">
        <x:v>200</x:v>
      </x:c>
      <x:c r="N29" s="66"/>
      <x:c r="P29" s="67">
        <x:f>SUM(E29:N29)</x:f>
        <x:v>1800</x:v>
      </x:c>
    </x:row>
    <x:row r="30">
      <x:c r="B30" s="45"/>
      <x:c r="C30" s="26"/>
      <x:c r="D30" s="26"/>
      <x:c r="E30" s="26"/>
      <x:c r="F30" s="26"/>
      <x:c r="G30" s="26"/>
      <x:c r="H30" s="26"/>
      <x:c r="I30" s="26"/>
      <x:c r="J30" s="26"/>
      <x:c r="K30" s="26"/>
      <x:c r="L30" s="26"/>
      <x:c r="M30" s="26"/>
      <x:c r="N30" s="26"/>
      <x:c r="O30" s="5"/>
    </x:row>
    <x:row r="31">
      <x:c r="B31" s="46" t="s">
        <x:v>36</x:v>
      </x:c>
      <x:c r="C31" s="47">
        <x:f>C20-C27</x:f>
      </x:c>
      <x:c r="D31" s="47">
        <x:f>D20-D27</x:f>
      </x:c>
      <x:c r="E31" s="47">
        <x:f>E20-E27</x:f>
      </x:c>
      <x:c r="F31" s="47">
        <x:f>F20-F27</x:f>
      </x:c>
      <x:c r="G31" s="47">
        <x:f>G20-G27</x:f>
      </x:c>
      <x:c r="H31" s="47">
        <x:f>H20-H27</x:f>
      </x:c>
      <x:c r="I31" s="47">
        <x:f>I20-I27</x:f>
      </x:c>
      <x:c r="J31" s="47">
        <x:f>J20-J27</x:f>
      </x:c>
      <x:c r="K31" s="47">
        <x:f>K20-K27</x:f>
      </x:c>
      <x:c r="L31" s="47">
        <x:f>L20-L27</x:f>
      </x:c>
      <x:c r="M31" s="47">
        <x:f>M20-M27</x:f>
      </x:c>
      <x:c r="N31" s="47">
        <x:f>N20-N27</x:f>
      </x:c>
      <x:c r="P31" s="57">
        <x:f>SUM(C31:N31)</x:f>
        <x:v>-3581.4500000000016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B9" sqref="B9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0" t="s">
        <x:v>23</x:v>
      </x:c>
      <x:c r="C2" s="71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38</x:v>
      </x:c>
      <x:c r="C5" s="33">
        <x:v>510</x:v>
      </x:c>
    </x:row>
    <x:row r="6" spans="2:3" ht="31.2" customHeight="1" x14ac:dyDescent="0.3">
      <x:c r="B6" s="64" t="s">
        <x:v>41</x:v>
      </x:c>
      <x:c r="C6" s="33">
        <x:v>525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2" t="s">
        <x:v>33</x:v>
      </x:c>
      <x:c r="C2" s="72"/>
    </x:row>
    <x:row r="3" spans="2:3" ht="16.95" customHeight="1" x14ac:dyDescent="0.3">
      <x:c r="B3" s="38" t="s">
        <x:v>34</x:v>
      </x:c>
      <x:c r="C3" s="39">
        <x:f>SUM('2023'!P27)+('2024'!P31)</x:f>
        <x:v>4079.1700000000064</x:v>
      </x:c>
    </x:row>
    <x:row r="4" spans="2:3" ht="16.95" customHeight="1" x14ac:dyDescent="0.3">
      <x:c r="B4" s="38" t="s">
        <x:v>37</x:v>
      </x:c>
      <x:c r="C4" s="40">
        <x:f>'2023'!P12+'2024'!P12</x:f>
        <x:v>38.5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2025-01-03T10:01:14Z</dcterms:modified>
</cp:coreProperties>
</file>