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1\Normal\"/>
    </mc:Choice>
  </mc:AlternateContent>
  <xr:revisionPtr revIDLastSave="0" documentId="13_ncr:1_{BE67550A-C7E9-46F7-BAE5-A5876194E49E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M23" i="15" l="1"/>
  <c r="M17" i="15"/>
  <c r="J17" i="14"/>
  <c r="C4" i="13"/>
  <c r="C23" i="15"/>
  <c r="P31" i="15" l="1"/>
  <c r="P30" i="15"/>
  <c r="F28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P25" i="15"/>
  <c r="P24" i="15"/>
  <c r="P23" i="15"/>
  <c r="P22" i="15"/>
  <c r="L19" i="15"/>
  <c r="K19" i="15"/>
  <c r="K28" i="15" s="1"/>
  <c r="J19" i="15"/>
  <c r="I19" i="15"/>
  <c r="H19" i="15"/>
  <c r="G19" i="15"/>
  <c r="F19" i="15"/>
  <c r="E19" i="15"/>
  <c r="E28" i="15" s="1"/>
  <c r="D19" i="15"/>
  <c r="D28" i="15" s="1"/>
  <c r="C19" i="15"/>
  <c r="P18" i="15"/>
  <c r="N19" i="15"/>
  <c r="M19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C28" i="15" l="1"/>
  <c r="G28" i="15"/>
  <c r="H28" i="15"/>
  <c r="J28" i="15"/>
  <c r="L28" i="15"/>
  <c r="M28" i="15"/>
  <c r="N28" i="15"/>
  <c r="I28" i="15"/>
  <c r="P26" i="15"/>
  <c r="P8" i="15"/>
  <c r="P19" i="15"/>
  <c r="P17" i="15"/>
  <c r="P31" i="14"/>
  <c r="P30" i="14"/>
  <c r="K26" i="14"/>
  <c r="H26" i="14"/>
  <c r="G26" i="14"/>
  <c r="F26" i="14"/>
  <c r="E26" i="14"/>
  <c r="D26" i="14"/>
  <c r="C26" i="14"/>
  <c r="P25" i="14"/>
  <c r="P24" i="14"/>
  <c r="N23" i="14"/>
  <c r="N26" i="14" s="1"/>
  <c r="M23" i="14"/>
  <c r="M26" i="14" s="1"/>
  <c r="L23" i="14"/>
  <c r="L26" i="14" s="1"/>
  <c r="K23" i="14"/>
  <c r="J23" i="14"/>
  <c r="J26" i="14" s="1"/>
  <c r="I23" i="14"/>
  <c r="I26" i="14" s="1"/>
  <c r="P22" i="14"/>
  <c r="J19" i="14"/>
  <c r="H19" i="14"/>
  <c r="H28" i="14" s="1"/>
  <c r="G19" i="14"/>
  <c r="G28" i="14" s="1"/>
  <c r="F19" i="14"/>
  <c r="F28" i="14" s="1"/>
  <c r="E19" i="14"/>
  <c r="D19" i="14"/>
  <c r="D28" i="14" s="1"/>
  <c r="C19" i="14"/>
  <c r="C28" i="14" s="1"/>
  <c r="P18" i="14"/>
  <c r="N17" i="14"/>
  <c r="N19" i="14" s="1"/>
  <c r="N28" i="14" s="1"/>
  <c r="M17" i="14"/>
  <c r="M19" i="14" s="1"/>
  <c r="L17" i="14"/>
  <c r="L19" i="14" s="1"/>
  <c r="K17" i="14"/>
  <c r="K19" i="14" s="1"/>
  <c r="K28" i="14" s="1"/>
  <c r="I17" i="14"/>
  <c r="I19" i="14" s="1"/>
  <c r="I28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28" i="15" l="1"/>
  <c r="C3" i="13" s="1"/>
  <c r="M28" i="14"/>
  <c r="L28" i="14"/>
  <c r="P8" i="14"/>
  <c r="E28" i="14"/>
  <c r="P26" i="14"/>
  <c r="J28" i="14"/>
  <c r="P19" i="14"/>
  <c r="P23" i="14"/>
  <c r="P17" i="14"/>
  <c r="P28" i="14" l="1"/>
</calcChain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<sst xmlns="http://schemas.openxmlformats.org/spreadsheetml/2006/main" count="82" uniqueCount="44">
  <si>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</si>
  <si>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</si>
  <si>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</si>
  <si>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</si>
  <si>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</si>
  <si>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</si>
  <si>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</si>
  <si>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</si>
  <si>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</si>
  <si>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</si>
  <si>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</si>
  <si>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</si>
  <si>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</si>
  <si>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</si>
  <si>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</si>
  <si>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</si>
  <si>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</si>
  <si>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</si>
  <si>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</si>
  <si>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</si>
  <si>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</si>
  <si>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</si>
  <si>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</si>
  <si>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</si>
  <si>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</si>
  <si>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</si>
  <si>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</si>
  <si>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</si>
  <si>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</si>
  <si>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</si>
  <si>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</si>
  <si>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</si>
  <si>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</si>
  <si>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</si>
  <si>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</si>
  <si>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</si>
  <si>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</si>
  <si>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</si>
  <si>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</si>
  <si>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</si>
  <si>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</si>
  <si>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(Juillet 2023)</t>
  </si>
  <si>
    <t>Achat HT</t>
  </si>
  <si>
    <t>TJM (Novembre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</si>
</sst>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B3" workbookViewId="0">
      <selection activeCell="J17" sqref="J17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104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9</v>
      </c>
      <c r="J7" s="37">
        <v>21</v>
      </c>
      <c r="K7" s="37">
        <v>19</v>
      </c>
      <c r="L7" s="37">
        <v>22</v>
      </c>
      <c r="M7" s="37">
        <v>16</v>
      </c>
      <c r="N7" s="37">
        <v>20</v>
      </c>
      <c r="O7" s="36"/>
      <c r="P7" s="57">
        <f>SUM(C7:N7)</f>
        <v>107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2</v>
      </c>
      <c r="K8" s="63">
        <f t="shared" si="0"/>
        <v>0</v>
      </c>
      <c r="L8" s="63">
        <f t="shared" si="0"/>
        <v>3</v>
      </c>
      <c r="M8" s="63">
        <f t="shared" si="0"/>
        <v>-3</v>
      </c>
      <c r="N8" s="63">
        <f t="shared" si="0"/>
        <v>1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9</v>
      </c>
      <c r="J11" s="11">
        <v>21</v>
      </c>
      <c r="K11" s="11">
        <v>19</v>
      </c>
      <c r="L11" s="11">
        <v>22</v>
      </c>
      <c r="M11" s="11">
        <v>16</v>
      </c>
      <c r="N11" s="11">
        <v>20</v>
      </c>
      <c r="P11" s="58">
        <f>SUM(C11:N11)</f>
        <v>107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</v>
      </c>
      <c r="K12" s="12">
        <v>2</v>
      </c>
      <c r="L12" s="12"/>
      <c r="M12" s="12">
        <v>5</v>
      </c>
      <c r="N12" s="12"/>
      <c r="P12" s="58">
        <f>SUM(C12:N12)</f>
        <v>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5307</v>
      </c>
      <c r="J17" s="10">
        <f>J11*Params!$C$5*(1-Params!$C$3)-Params!$C$4</f>
        <v>12483</v>
      </c>
      <c r="K17" s="10">
        <f>K11*Params!$C$5*(1-Params!$C$3)-Params!$C$4</f>
        <v>11287</v>
      </c>
      <c r="L17" s="10">
        <f>L11*Params!$C$5*(1-Params!$C$3)-Params!$C$4</f>
        <v>13081</v>
      </c>
      <c r="M17" s="10">
        <f>M11*Params!$C$5*(1-Params!$C$3)-Params!$C$4</f>
        <v>9493</v>
      </c>
      <c r="N17" s="10">
        <f>N11*Params!$C$5*(1-Params!$C$3)-Params!$C$4</f>
        <v>11885</v>
      </c>
      <c r="O17" s="4"/>
      <c r="P17" s="41">
        <f>SUM(C17:N17)</f>
        <v>63536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5307</v>
      </c>
      <c r="J19" s="28">
        <f t="shared" si="1"/>
        <v>12483</v>
      </c>
      <c r="K19" s="28">
        <f t="shared" si="1"/>
        <v>11287</v>
      </c>
      <c r="L19" s="28">
        <f t="shared" si="1"/>
        <v>13081</v>
      </c>
      <c r="M19" s="28">
        <f t="shared" si="1"/>
        <v>9493</v>
      </c>
      <c r="N19" s="28">
        <f t="shared" si="1"/>
        <v>11885</v>
      </c>
      <c r="O19" s="5"/>
      <c r="P19" s="42">
        <f>SUM(C19:O19)</f>
        <v>63536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2774.38</v>
      </c>
      <c r="J22" s="10">
        <v>6704.01</v>
      </c>
      <c r="K22" s="10">
        <v>6704.01</v>
      </c>
      <c r="L22" s="10">
        <v>6704.01</v>
      </c>
      <c r="M22" s="10">
        <v>6704.01</v>
      </c>
      <c r="N22" s="10">
        <v>6704.01</v>
      </c>
      <c r="O22" s="4"/>
      <c r="P22" s="43">
        <f>SUM(C22:N22)</f>
        <v>36294.43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593.4+1168.29</f>
        <v>1761.69</v>
      </c>
      <c r="J23" s="10">
        <f>1364.87+2745.57</f>
        <v>4110.4400000000005</v>
      </c>
      <c r="K23" s="10">
        <f>1364.87+2748.21</f>
        <v>4113.08</v>
      </c>
      <c r="L23" s="10">
        <f>1364.87+2750.82</f>
        <v>4115.6900000000005</v>
      </c>
      <c r="M23" s="10">
        <f>1364.87+2745.57</f>
        <v>4110.4400000000005</v>
      </c>
      <c r="N23" s="10">
        <f>1364.87+2758.71</f>
        <v>4123.58</v>
      </c>
      <c r="O23" s="4"/>
      <c r="P23" s="43">
        <f>SUM(C23:N23)</f>
        <v>22334.920000000006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279.928</v>
      </c>
      <c r="J24" s="10">
        <v>519.83199999999999</v>
      </c>
      <c r="K24" s="10">
        <v>479.84800000000001</v>
      </c>
      <c r="L24" s="10">
        <v>539.82399999999996</v>
      </c>
      <c r="M24" s="10">
        <v>419.87200000000001</v>
      </c>
      <c r="N24" s="10">
        <v>499.84</v>
      </c>
      <c r="O24" s="4"/>
      <c r="P24" s="43">
        <f>SUM(C24:N24)</f>
        <v>2739.1439999999998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>
        <v>1024.17</v>
      </c>
      <c r="M25" s="64"/>
      <c r="N25" s="64"/>
      <c r="O25" s="4"/>
      <c r="P25" s="43">
        <f>SUM(C25:N25)</f>
        <v>1024.17</v>
      </c>
    </row>
    <row r="26" spans="2:16" x14ac:dyDescent="0.3">
      <c r="B26" s="8" t="s">
        <v>3</v>
      </c>
      <c r="C26" s="44">
        <f t="shared" ref="C26:K26" si="2">SUM(C22:C24)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4815.9979999999996</v>
      </c>
      <c r="J26" s="44">
        <f t="shared" si="2"/>
        <v>11334.282000000001</v>
      </c>
      <c r="K26" s="44">
        <f t="shared" si="2"/>
        <v>11296.938</v>
      </c>
      <c r="L26" s="44">
        <f>SUM(L22:L25)</f>
        <v>12383.694000000001</v>
      </c>
      <c r="M26" s="44">
        <f>SUM(M22:M25)</f>
        <v>11234.322</v>
      </c>
      <c r="N26" s="44">
        <f>SUM(N22:N25)</f>
        <v>11327.43</v>
      </c>
      <c r="O26" s="4"/>
      <c r="P26" s="60">
        <f>SUM(C26:N26)</f>
        <v>62392.664000000004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491.00200000000041</v>
      </c>
      <c r="J28" s="47">
        <f t="shared" si="3"/>
        <v>1148.7179999999989</v>
      </c>
      <c r="K28" s="47">
        <f t="shared" si="3"/>
        <v>-9.9380000000001019</v>
      </c>
      <c r="L28" s="47">
        <f t="shared" si="3"/>
        <v>697.30599999999868</v>
      </c>
      <c r="M28" s="47">
        <f t="shared" si="3"/>
        <v>-1741.3220000000001</v>
      </c>
      <c r="N28" s="47">
        <f t="shared" si="3"/>
        <v>557.56999999999971</v>
      </c>
      <c r="P28" s="59">
        <f>SUM(C28:O28)</f>
        <v>1143.3359999999975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>
        <v>504</v>
      </c>
      <c r="J30" s="54">
        <v>1176</v>
      </c>
      <c r="K30" s="54">
        <v>1064</v>
      </c>
      <c r="L30" s="54">
        <v>1232</v>
      </c>
      <c r="M30" s="54">
        <v>896</v>
      </c>
      <c r="N30" s="54">
        <v>1120</v>
      </c>
      <c r="P30" s="61">
        <f>SUM(C30:N30)</f>
        <v>5992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>
        <v>279.928</v>
      </c>
      <c r="J31" s="54">
        <v>519.83199999999999</v>
      </c>
      <c r="K31" s="54">
        <v>479.84800000000001</v>
      </c>
      <c r="L31" s="54">
        <v>539.82399999999996</v>
      </c>
      <c r="M31" s="54">
        <v>419.87200000000001</v>
      </c>
      <c r="N31" s="54">
        <v>499.84</v>
      </c>
      <c r="P31" s="61">
        <f>SUM(C31:N31)</f>
        <v>2739.1439999999998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workbookViewId="0">
      <selection activeCell="M32" sqref="M32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/>
      <c r="O6" s="36"/>
      <c r="P6" s="57">
        <f>SUM(C6:N6)</f>
        <v>19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17</v>
      </c>
      <c r="N7" s="37"/>
      <c r="O7" s="36"/>
      <c r="P7" s="57">
        <f>SUM(C7:N7)</f>
        <v>17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-2</v>
      </c>
      <c r="N8" s="63">
        <f t="shared" si="0"/>
        <v>0</v>
      </c>
      <c r="O8" s="36"/>
      <c r="P8" s="57">
        <f>SUM(C8:N8)</f>
        <v>-2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17</v>
      </c>
      <c r="N11" s="11"/>
      <c r="P11" s="58">
        <f>SUM(C11:N11)</f>
        <v>17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2</v>
      </c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M11*Params!$C$6*(1-Params!$C$3)-Params!$C$4</f>
        <v>8527</v>
      </c>
      <c r="N17" s="10"/>
      <c r="O17" s="4"/>
      <c r="P17" s="41">
        <f>SUM(C17:N17)</f>
        <v>8527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8527</v>
      </c>
      <c r="N19" s="28">
        <f t="shared" si="1"/>
        <v>0</v>
      </c>
      <c r="O19" s="5"/>
      <c r="P19" s="42">
        <f>SUM(C19:O19)</f>
        <v>8527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563.28</v>
      </c>
      <c r="D22" s="10"/>
      <c r="E22" s="10"/>
      <c r="F22" s="10"/>
      <c r="G22" s="10"/>
      <c r="H22" s="10"/>
      <c r="I22" s="10"/>
      <c r="J22" s="10"/>
      <c r="K22" s="10"/>
      <c r="L22" s="10"/>
      <c r="M22" s="10">
        <v>4574.53</v>
      </c>
      <c r="N22" s="10"/>
      <c r="O22" s="4"/>
      <c r="P22" s="43">
        <f>SUM(C22:N22)</f>
        <v>5137.8099999999995</v>
      </c>
    </row>
    <row r="23" spans="2:16" x14ac:dyDescent="0.3">
      <c r="B23" s="9" t="s">
        <v>8</v>
      </c>
      <c r="C23" s="10">
        <f>173.47+306.06</f>
        <v>479.53</v>
      </c>
      <c r="D23" s="10"/>
      <c r="E23" s="10"/>
      <c r="F23" s="10"/>
      <c r="G23" s="10"/>
      <c r="H23" s="10"/>
      <c r="I23" s="10"/>
      <c r="J23" s="10"/>
      <c r="K23" s="10"/>
      <c r="L23" s="10"/>
      <c r="M23" s="10">
        <f>965.04+1928.78</f>
        <v>2893.8199999999997</v>
      </c>
      <c r="N23" s="10"/>
      <c r="O23" s="4"/>
      <c r="P23" s="43">
        <f>SUM(C23:N23)</f>
        <v>3373.3499999999995</v>
      </c>
    </row>
    <row r="24" spans="2:16" x14ac:dyDescent="0.3">
      <c r="B24" s="55" t="s">
        <v>40</v>
      </c>
      <c r="C24" s="10">
        <v>100</v>
      </c>
      <c r="D24" s="10"/>
      <c r="E24" s="10"/>
      <c r="F24" s="10"/>
      <c r="G24" s="10"/>
      <c r="H24" s="10"/>
      <c r="I24" s="10"/>
      <c r="J24" s="10"/>
      <c r="K24" s="10"/>
      <c r="L24" s="10"/>
      <c r="M24" s="10">
        <v>691.97</v>
      </c>
      <c r="N24" s="10"/>
      <c r="O24" s="4"/>
      <c r="P24" s="43">
        <f>SUM(C24:N24)</f>
        <v>791.97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K26" si="2">SUM(C22:C24)</f>
        <v>1142.81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8160.32</v>
      </c>
      <c r="N26" s="44">
        <f>SUM(N22:N25)</f>
        <v>0</v>
      </c>
      <c r="O26" s="4"/>
      <c r="P26" s="60">
        <f>SUM(C26:N26)</f>
        <v>9303.1299999999992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-1142.81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366.68000000000029</v>
      </c>
      <c r="N28" s="47">
        <f t="shared" si="3"/>
        <v>0</v>
      </c>
      <c r="P28" s="59">
        <f>SUM(C28:O28)</f>
        <v>-776.12999999999965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>
        <v>1088</v>
      </c>
      <c r="N30" s="54"/>
      <c r="P30" s="61">
        <f>SUM(C30:N30)</f>
        <v>1088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>
        <v>691.97</v>
      </c>
      <c r="N31" s="54"/>
      <c r="P31" s="61">
        <f>SUM(C31:N31)</f>
        <v>691.97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650</v>
      </c>
    </row>
    <row r="6" spans="2:3" ht="30" customHeight="1" x14ac:dyDescent="0.3">
      <c r="B6" s="65" t="s">
        <v>43</v>
      </c>
      <c r="C6" s="33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tabSelected="1"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('2024'!P28)-'2024'!C28</f>
        <v>366.68000000000029</v>
      </c>
    </row>
    <row r="4" spans="2:3" ht="16.95" customHeight="1" x14ac:dyDescent="0.3">
      <c r="B4" s="38" t="s">
        <v>39</v>
      </c>
      <c r="C4" s="40">
        <f>'2024'!P12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35</vt:i4>
      </vt:variant>
    </vt:vector>
  </HeadingPairs>
  <TitlesOfParts>
    <vt:vector size="39" baseType="lpstr">
      <vt:lpstr>2023</vt:lpstr>
      <vt:lpstr>2024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2024-12-03T17:36:27Z</dcterms:modified>
</cp:coreProperties>
</file>