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D5A795F9-1CC4-408B-AE16-01CE1058DAF0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'2024'!$B$28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'2023'!$B$24</definedName>
    <definedName name="TOTAL_SORTIES" localSheetId="1">'2024'!$B$26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6" i="16" l="1"/>
  <c r="J26" i="16"/>
  <c r="K26" i="16"/>
  <c r="L26" i="16"/>
  <c r="M26" i="16"/>
  <c r="N26" i="16"/>
  <c r="H26" i="16"/>
  <c r="G26" i="16"/>
  <c r="P25" i="16"/>
  <c r="M24" i="16"/>
  <c r="L24" i="16"/>
  <c r="K24" i="16"/>
  <c r="J24" i="16"/>
  <c r="I24" i="16"/>
  <c r="H24" i="16"/>
  <c r="G24" i="16"/>
  <c r="F24" i="16"/>
  <c r="F26" i="16" s="1"/>
  <c r="E24" i="16"/>
  <c r="E26" i="16" s="1"/>
  <c r="D24" i="16"/>
  <c r="D26" i="16" s="1"/>
  <c r="C24" i="16"/>
  <c r="C26" i="16" s="1"/>
  <c r="P23" i="16"/>
  <c r="N20" i="16"/>
  <c r="N28" i="16" s="1"/>
  <c r="K20" i="16"/>
  <c r="J20" i="16"/>
  <c r="C20" i="16"/>
  <c r="P19" i="16"/>
  <c r="M18" i="16"/>
  <c r="M20" i="16" s="1"/>
  <c r="L18" i="16"/>
  <c r="L20" i="16" s="1"/>
  <c r="L28" i="16" s="1"/>
  <c r="K18" i="16"/>
  <c r="J18" i="16"/>
  <c r="I18" i="16"/>
  <c r="I20" i="16" s="1"/>
  <c r="H18" i="16"/>
  <c r="H20" i="16" s="1"/>
  <c r="H28" i="16" s="1"/>
  <c r="G18" i="16"/>
  <c r="G20" i="16" s="1"/>
  <c r="G28" i="16" s="1"/>
  <c r="F18" i="16"/>
  <c r="F20" i="16" s="1"/>
  <c r="F28" i="16" s="1"/>
  <c r="E18" i="16"/>
  <c r="E20" i="16" s="1"/>
  <c r="D18" i="16"/>
  <c r="D20" i="16" s="1"/>
  <c r="D28" i="16" s="1"/>
  <c r="C18" i="16"/>
  <c r="P18" i="16" s="1"/>
  <c r="P15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I26" i="15"/>
  <c r="H26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P24" i="15" s="1"/>
  <c r="P23" i="15"/>
  <c r="N23" i="15"/>
  <c r="P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H19" i="15"/>
  <c r="G19" i="15"/>
  <c r="G26" i="15" s="1"/>
  <c r="F19" i="15"/>
  <c r="F26" i="15" s="1"/>
  <c r="E19" i="15"/>
  <c r="E26" i="15" s="1"/>
  <c r="D19" i="15"/>
  <c r="D26" i="15" s="1"/>
  <c r="C19" i="15"/>
  <c r="C26" i="15" s="1"/>
  <c r="P26" i="15" s="1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I28" i="16" l="1"/>
  <c r="C28" i="16"/>
  <c r="P26" i="16"/>
  <c r="E28" i="16"/>
  <c r="M28" i="16"/>
  <c r="P20" i="16"/>
  <c r="J28" i="16"/>
  <c r="K28" i="16"/>
  <c r="P19" i="15"/>
  <c r="P24" i="16"/>
  <c r="P28" i="16" l="1"/>
  <c r="C3" i="13" s="1"/>
</calcChain>
</file>

<file path=xl/sharedStrings.xml><?xml version="1.0" encoding="utf-8"?>
<sst xmlns="http://schemas.openxmlformats.org/spreadsheetml/2006/main" count="75" uniqueCount="41">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</sst>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D29" sqref="D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8542-3E66-469E-883D-06EFF3DA09AA}">
  <dimension ref="B1:P28"/>
  <sheetViews>
    <sheetView workbookViewId="0">
      <selection activeCell="H26" sqref="H26:N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/>
      <c r="O6" s="31"/>
      <c r="P6" s="52">
        <f>SUM(C6:N6)</f>
        <v>209</v>
      </c>
    </row>
    <row r="7" spans="2:16" x14ac:dyDescent="0.3">
      <c r="B7" s="8" t="s">
        <v>20</v>
      </c>
      <c r="C7" s="33">
        <v>22</v>
      </c>
      <c r="D7" s="33">
        <v>17</v>
      </c>
      <c r="E7" s="33">
        <v>20</v>
      </c>
      <c r="F7" s="33">
        <v>19</v>
      </c>
      <c r="G7" s="33">
        <v>13</v>
      </c>
      <c r="H7" s="33">
        <v>20</v>
      </c>
      <c r="I7" s="33">
        <v>22</v>
      </c>
      <c r="J7" s="33">
        <v>21</v>
      </c>
      <c r="K7" s="33">
        <v>11</v>
      </c>
      <c r="L7" s="33">
        <v>23</v>
      </c>
      <c r="M7" s="33">
        <v>19</v>
      </c>
      <c r="N7" s="33"/>
      <c r="O7" s="31"/>
      <c r="P7" s="52">
        <f>SUM(C7:N7)</f>
        <v>207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-6</v>
      </c>
      <c r="H8" s="32">
        <f t="shared" si="0"/>
        <v>1</v>
      </c>
      <c r="I8" s="32">
        <f t="shared" si="0"/>
        <v>3</v>
      </c>
      <c r="J8" s="32">
        <f t="shared" si="0"/>
        <v>2</v>
      </c>
      <c r="K8" s="32">
        <f t="shared" si="0"/>
        <v>-8</v>
      </c>
      <c r="L8" s="32">
        <f t="shared" si="0"/>
        <v>4</v>
      </c>
      <c r="M8" s="32">
        <f t="shared" si="0"/>
        <v>0</v>
      </c>
      <c r="N8" s="32">
        <f t="shared" si="0"/>
        <v>0</v>
      </c>
      <c r="O8" s="31"/>
      <c r="P8" s="52">
        <f>SUM(C8:N8)</f>
        <v>-2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17</v>
      </c>
      <c r="E11" s="10">
        <v>20</v>
      </c>
      <c r="F11" s="10">
        <v>19</v>
      </c>
      <c r="G11" s="10">
        <v>13</v>
      </c>
      <c r="H11" s="10">
        <v>20</v>
      </c>
      <c r="I11" s="10">
        <v>22</v>
      </c>
      <c r="J11" s="10">
        <v>21</v>
      </c>
      <c r="K11" s="10">
        <v>11</v>
      </c>
      <c r="L11" s="10">
        <v>23</v>
      </c>
      <c r="M11" s="10">
        <v>19</v>
      </c>
      <c r="N11" s="10"/>
      <c r="P11" s="53">
        <f>SUM(C11:N11)</f>
        <v>207</v>
      </c>
    </row>
    <row r="12" spans="2:16" x14ac:dyDescent="0.3">
      <c r="B12" s="8" t="s">
        <v>15</v>
      </c>
      <c r="C12" s="11"/>
      <c r="D12" s="11">
        <v>2</v>
      </c>
      <c r="E12" s="11">
        <v>1</v>
      </c>
      <c r="F12" s="11">
        <v>2</v>
      </c>
      <c r="G12" s="11">
        <v>6</v>
      </c>
      <c r="H12" s="11"/>
      <c r="I12" s="11">
        <v>1</v>
      </c>
      <c r="J12" s="11"/>
      <c r="K12" s="11">
        <v>10</v>
      </c>
      <c r="L12" s="11"/>
      <c r="M12" s="11"/>
      <c r="N12" s="11"/>
      <c r="P12" s="53">
        <f>SUM(C12:N12)</f>
        <v>22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0" t="s">
        <v>39</v>
      </c>
      <c r="C14" s="61"/>
      <c r="D14" s="61">
        <v>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2</v>
      </c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>
        <f>E11*Params!$C$5*(1-Params!$C$3)-Params!$C$4</f>
        <v>9493</v>
      </c>
      <c r="F18" s="9">
        <f>F11*Params!$C$5*(1-Params!$C$3)-Params!$C$4</f>
        <v>9014.6</v>
      </c>
      <c r="G18" s="9">
        <f>G11*Params!$C$5*(1-Params!$C$3)-Params!$C$4</f>
        <v>6144.2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>
        <f>J11*Params!$C$5*(1-Params!$C$3)-Params!$C$4</f>
        <v>9971.4</v>
      </c>
      <c r="K18" s="9">
        <f>K11*Params!$C$5*(1-Params!$C$3)-Params!$C$4</f>
        <v>5187.4000000000005</v>
      </c>
      <c r="L18" s="9">
        <f>L11*Params!$C$5*(1-Params!$C$3)-Params!$C$4</f>
        <v>10928.2</v>
      </c>
      <c r="M18" s="9">
        <f>M11*Params!$C$5*(1-Params!$C$3)-Params!$C$4</f>
        <v>9014.6</v>
      </c>
      <c r="N18" s="9"/>
      <c r="O18" s="4"/>
      <c r="P18" s="37">
        <f>SUM(C18:N18)</f>
        <v>98203.8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9493</v>
      </c>
      <c r="F20" s="25">
        <f t="shared" si="1"/>
        <v>9014.6</v>
      </c>
      <c r="G20" s="25">
        <f t="shared" si="1"/>
        <v>6144.2</v>
      </c>
      <c r="H20" s="25">
        <f t="shared" si="1"/>
        <v>9493</v>
      </c>
      <c r="I20" s="25">
        <f t="shared" si="1"/>
        <v>10449.800000000001</v>
      </c>
      <c r="J20" s="25">
        <f t="shared" si="1"/>
        <v>9971.4</v>
      </c>
      <c r="K20" s="25">
        <f t="shared" si="1"/>
        <v>5187.4000000000005</v>
      </c>
      <c r="L20" s="25">
        <f t="shared" si="1"/>
        <v>10928.2</v>
      </c>
      <c r="M20" s="25">
        <f t="shared" si="1"/>
        <v>9014.6</v>
      </c>
      <c r="N20" s="25">
        <f t="shared" si="1"/>
        <v>0</v>
      </c>
      <c r="O20" s="5"/>
      <c r="P20" s="38">
        <f>SUM(C20:O20)</f>
        <v>98203.8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5625.3</v>
      </c>
      <c r="D23" s="9">
        <v>5625.3</v>
      </c>
      <c r="E23" s="9">
        <v>5625.3</v>
      </c>
      <c r="F23" s="9">
        <v>5625.3</v>
      </c>
      <c r="G23" s="9">
        <v>5625.3</v>
      </c>
      <c r="H23" s="9">
        <v>5625.3</v>
      </c>
      <c r="I23" s="9">
        <v>5625.3</v>
      </c>
      <c r="J23" s="9">
        <v>5625.3</v>
      </c>
      <c r="K23" s="9">
        <v>5625.3</v>
      </c>
      <c r="L23" s="9">
        <v>5625.3</v>
      </c>
      <c r="M23" s="9">
        <v>5625.3</v>
      </c>
      <c r="N23" s="9"/>
      <c r="O23" s="4"/>
      <c r="P23" s="39">
        <f>SUM(C23:N23)</f>
        <v>61878.300000000017</v>
      </c>
    </row>
    <row r="24" spans="2:16" x14ac:dyDescent="0.3">
      <c r="B24" s="8" t="s">
        <v>8</v>
      </c>
      <c r="C24" s="9">
        <f>1174.6+2235.84</f>
        <v>3410.44</v>
      </c>
      <c r="D24" s="9">
        <f>1174.6+2234.46</f>
        <v>3409.06</v>
      </c>
      <c r="E24" s="9">
        <f>1174.6+2239.99</f>
        <v>3414.5899999999997</v>
      </c>
      <c r="F24" s="9">
        <f>1174.6+2235.84</f>
        <v>3410.44</v>
      </c>
      <c r="G24" s="9">
        <f>1174.6+2261.4</f>
        <v>3436</v>
      </c>
      <c r="H24" s="9">
        <f>1174.6+2266.94</f>
        <v>3441.54</v>
      </c>
      <c r="I24" s="9">
        <f>1174.6+2261.31</f>
        <v>3435.91</v>
      </c>
      <c r="J24" s="9">
        <f>1174.6+2262.69</f>
        <v>3437.29</v>
      </c>
      <c r="K24" s="9">
        <f>1174.6+2261.31</f>
        <v>3435.91</v>
      </c>
      <c r="L24" s="9">
        <f>1174.6+2275.15</f>
        <v>3449.75</v>
      </c>
      <c r="M24" s="9">
        <f>1174.6+2261.31</f>
        <v>3435.91</v>
      </c>
      <c r="N24" s="9"/>
      <c r="O24" s="4"/>
      <c r="P24" s="39">
        <f>SUM(C24:N24)</f>
        <v>37716.839999999997</v>
      </c>
    </row>
    <row r="25" spans="2:16" x14ac:dyDescent="0.3">
      <c r="B25" s="62" t="s">
        <v>40</v>
      </c>
      <c r="C25" s="63"/>
      <c r="D25" s="63"/>
      <c r="E25" s="63"/>
      <c r="F25" s="63"/>
      <c r="G25" s="63"/>
      <c r="H25" s="63">
        <v>1144.76</v>
      </c>
      <c r="I25" s="63"/>
      <c r="J25" s="63"/>
      <c r="K25" s="63"/>
      <c r="L25" s="63"/>
      <c r="M25" s="63"/>
      <c r="N25" s="63"/>
      <c r="O25" s="4"/>
      <c r="P25" s="39">
        <f>SUM(C25:N25)</f>
        <v>1144.76</v>
      </c>
    </row>
    <row r="26" spans="2:16" x14ac:dyDescent="0.3">
      <c r="B26" s="7" t="s">
        <v>3</v>
      </c>
      <c r="C26" s="40">
        <f t="shared" ref="C26:H26" si="2">SUM(C23:C24)</f>
        <v>9035.74</v>
      </c>
      <c r="D26" s="40">
        <f t="shared" si="2"/>
        <v>9034.36</v>
      </c>
      <c r="E26" s="40">
        <f t="shared" si="2"/>
        <v>9039.89</v>
      </c>
      <c r="F26" s="40">
        <f t="shared" si="2"/>
        <v>9035.74</v>
      </c>
      <c r="G26" s="40">
        <f t="shared" si="2"/>
        <v>9061.2999999999993</v>
      </c>
      <c r="H26" s="40">
        <f>SUM(H23:H25)</f>
        <v>10211.6</v>
      </c>
      <c r="I26" s="40">
        <f t="shared" ref="I26:N26" si="3">SUM(I23:I25)</f>
        <v>9061.2099999999991</v>
      </c>
      <c r="J26" s="40">
        <f t="shared" si="3"/>
        <v>9062.59</v>
      </c>
      <c r="K26" s="40">
        <f t="shared" si="3"/>
        <v>9061.2099999999991</v>
      </c>
      <c r="L26" s="40">
        <f t="shared" si="3"/>
        <v>9075.0499999999993</v>
      </c>
      <c r="M26" s="40">
        <f t="shared" si="3"/>
        <v>9061.2099999999991</v>
      </c>
      <c r="N26" s="40">
        <f t="shared" si="3"/>
        <v>0</v>
      </c>
      <c r="O26" s="4"/>
      <c r="P26" s="41">
        <f>SUM(C26:N26)</f>
        <v>100739.9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4">C20-C26</f>
        <v>1414.0600000000013</v>
      </c>
      <c r="D28" s="44">
        <f t="shared" si="4"/>
        <v>-976.5600000000004</v>
      </c>
      <c r="E28" s="44">
        <f t="shared" si="4"/>
        <v>453.11000000000058</v>
      </c>
      <c r="F28" s="44">
        <f t="shared" si="4"/>
        <v>-21.139999999999418</v>
      </c>
      <c r="G28" s="44">
        <f t="shared" si="4"/>
        <v>-2917.0999999999995</v>
      </c>
      <c r="H28" s="44">
        <f t="shared" si="4"/>
        <v>-718.60000000000036</v>
      </c>
      <c r="I28" s="44">
        <f t="shared" si="4"/>
        <v>1388.590000000002</v>
      </c>
      <c r="J28" s="44">
        <f t="shared" si="4"/>
        <v>908.80999999999949</v>
      </c>
      <c r="K28" s="44">
        <f t="shared" si="4"/>
        <v>-3873.8099999999986</v>
      </c>
      <c r="L28" s="44">
        <f t="shared" si="4"/>
        <v>1853.1500000000015</v>
      </c>
      <c r="M28" s="44">
        <f t="shared" si="4"/>
        <v>-46.609999999998763</v>
      </c>
      <c r="N28" s="44">
        <f t="shared" si="4"/>
        <v>0</v>
      </c>
      <c r="P28" s="54">
        <f>SUM(C28:O28)</f>
        <v>-2536.0999999999922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22</v>
      </c>
      <c r="C2" s="67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23</v>
      </c>
      <c r="C2" s="68"/>
    </row>
    <row r="3" spans="2:3" ht="16.95" customHeight="1" x14ac:dyDescent="0.3">
      <c r="B3" s="34" t="s">
        <v>24</v>
      </c>
      <c r="C3" s="35">
        <f>'2023'!P26+'2024'!P28</f>
        <v>-3020.4899999999921</v>
      </c>
    </row>
    <row r="4" spans="2:3" ht="16.95" customHeight="1" x14ac:dyDescent="0.3">
      <c r="B4" s="34" t="s">
        <v>26</v>
      </c>
      <c r="C4" s="36">
        <f>SUM('2023'!P12)+('2024'!P12)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2024-12-04T15:56:14Z</dcterms:modified>
</cp:coreProperties>
</file>