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5BE189E4-C33A-4698-87B1-0BB68B571BB3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8" i="16" l="1"/>
  <c r="P27" i="16"/>
  <c r="M26" i="16"/>
  <c r="L26" i="16"/>
  <c r="K26" i="16"/>
  <c r="J26" i="16"/>
  <c r="I26" i="16"/>
  <c r="H26" i="16"/>
  <c r="G26" i="16"/>
  <c r="F26" i="16"/>
  <c r="E26" i="16"/>
  <c r="D26" i="16"/>
  <c r="C26" i="16"/>
  <c r="C28" i="16" s="1"/>
  <c r="K25" i="16"/>
  <c r="H25" i="16"/>
  <c r="H28" i="16" s="1"/>
  <c r="M24" i="16"/>
  <c r="L24" i="16"/>
  <c r="K24" i="16"/>
  <c r="J24" i="16"/>
  <c r="I24" i="16"/>
  <c r="H24" i="16"/>
  <c r="G24" i="16"/>
  <c r="F24" i="16"/>
  <c r="P24" i="16" s="1"/>
  <c r="E24" i="16"/>
  <c r="D24" i="16"/>
  <c r="M23" i="16"/>
  <c r="M25" i="16" s="1"/>
  <c r="M28" i="16" s="1"/>
  <c r="L23" i="16"/>
  <c r="K23" i="16"/>
  <c r="K28" i="16" s="1"/>
  <c r="J23" i="16"/>
  <c r="J25" i="16" s="1"/>
  <c r="J28" i="16" s="1"/>
  <c r="I23" i="16"/>
  <c r="H23" i="16"/>
  <c r="G23" i="16"/>
  <c r="G25" i="16" s="1"/>
  <c r="G28" i="16" s="1"/>
  <c r="F23" i="16"/>
  <c r="E23" i="16"/>
  <c r="E25" i="16" s="1"/>
  <c r="E28" i="16" s="1"/>
  <c r="D23" i="16"/>
  <c r="P22" i="16"/>
  <c r="N19" i="16"/>
  <c r="N30" i="16" s="1"/>
  <c r="L19" i="16"/>
  <c r="K19" i="16"/>
  <c r="K30" i="16" s="1"/>
  <c r="F19" i="16"/>
  <c r="D19" i="16"/>
  <c r="C19" i="16"/>
  <c r="P18" i="16"/>
  <c r="M17" i="16"/>
  <c r="M19" i="16" s="1"/>
  <c r="M30" i="16" s="1"/>
  <c r="L17" i="16"/>
  <c r="K17" i="16"/>
  <c r="J17" i="16"/>
  <c r="J19" i="16" s="1"/>
  <c r="J30" i="16" s="1"/>
  <c r="I17" i="16"/>
  <c r="I19" i="16" s="1"/>
  <c r="H17" i="16"/>
  <c r="H19" i="16" s="1"/>
  <c r="G17" i="16"/>
  <c r="G19" i="16" s="1"/>
  <c r="F17" i="16"/>
  <c r="E17" i="16"/>
  <c r="E19" i="16" s="1"/>
  <c r="E30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7" i="15"/>
  <c r="M25" i="15"/>
  <c r="J25" i="15"/>
  <c r="H25" i="15"/>
  <c r="G25" i="15"/>
  <c r="F25" i="15"/>
  <c r="E25" i="15"/>
  <c r="E27" i="15" s="1"/>
  <c r="D25" i="15"/>
  <c r="C25" i="15"/>
  <c r="P24" i="15"/>
  <c r="N23" i="15"/>
  <c r="N25" i="15" s="1"/>
  <c r="M23" i="15"/>
  <c r="L23" i="15"/>
  <c r="L25" i="15" s="1"/>
  <c r="K23" i="15"/>
  <c r="K25" i="15" s="1"/>
  <c r="J23" i="15"/>
  <c r="I23" i="15"/>
  <c r="I25" i="15" s="1"/>
  <c r="P22" i="15"/>
  <c r="N19" i="15"/>
  <c r="N27" i="15" s="1"/>
  <c r="K19" i="15"/>
  <c r="H19" i="15"/>
  <c r="G19" i="15"/>
  <c r="G27" i="15" s="1"/>
  <c r="F19" i="15"/>
  <c r="F27" i="15" s="1"/>
  <c r="E19" i="15"/>
  <c r="D19" i="15"/>
  <c r="D27" i="15" s="1"/>
  <c r="C19" i="15"/>
  <c r="C27" i="15" s="1"/>
  <c r="P18" i="15"/>
  <c r="N17" i="15"/>
  <c r="M17" i="15"/>
  <c r="M19" i="15" s="1"/>
  <c r="M27" i="15" s="1"/>
  <c r="L17" i="15"/>
  <c r="L19" i="15" s="1"/>
  <c r="L27" i="15" s="1"/>
  <c r="K17" i="15"/>
  <c r="J17" i="15"/>
  <c r="J19" i="15" s="1"/>
  <c r="J27" i="15" s="1"/>
  <c r="I17" i="15"/>
  <c r="I19" i="15" s="1"/>
  <c r="I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8" i="16" l="1"/>
  <c r="P17" i="16"/>
  <c r="K27" i="15"/>
  <c r="D28" i="16"/>
  <c r="L28" i="16"/>
  <c r="L30" i="16" s="1"/>
  <c r="G30" i="16"/>
  <c r="P19" i="16"/>
  <c r="P27" i="15"/>
  <c r="P25" i="15"/>
  <c r="H30" i="16"/>
  <c r="F28" i="16"/>
  <c r="F30" i="16" s="1"/>
  <c r="I25" i="16"/>
  <c r="I28" i="16" s="1"/>
  <c r="I30" i="16" s="1"/>
  <c r="C30" i="16"/>
  <c r="P23" i="16"/>
  <c r="P26" i="16"/>
  <c r="P19" i="15"/>
  <c r="P23" i="15"/>
  <c r="D25" i="16"/>
  <c r="L25" i="16"/>
  <c r="P17" i="15"/>
  <c r="F25" i="16"/>
  <c r="P28" i="16" l="1"/>
  <c r="P25" i="16"/>
  <c r="D30" i="16"/>
  <c r="P30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8" authorId="0" shapeId="0" xr:uid="{95043FD1-343B-4705-9304-1A1EF3194F3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 xr:uid="{0F2F4554-127A-4A05-845A-84302E91110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 xr:uid="{0F252F25-7A63-4373-9454-C3A3ECB3E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
</t>
        </r>
      </text>
    </comment>
    <comment ref="M18" authorId="0" shapeId="0" xr:uid="{01BDF00F-D54D-4C17-A945-0F4838898F7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de confirmation du montant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<sst xmlns="http://schemas.openxmlformats.org/spreadsheetml/2006/main" count="78" uniqueCount="43">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</sst>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workbookViewId="0">
      <selection activeCell="M19" sqref="M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209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>
        <v>18</v>
      </c>
      <c r="J7" s="33">
        <v>21</v>
      </c>
      <c r="K7" s="33">
        <v>20</v>
      </c>
      <c r="L7" s="33">
        <v>18</v>
      </c>
      <c r="M7" s="33">
        <v>18</v>
      </c>
      <c r="N7" s="33"/>
      <c r="O7" s="31"/>
      <c r="P7" s="52">
        <f>SUM(C7:N7)</f>
        <v>211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-1</v>
      </c>
      <c r="J8" s="32">
        <f t="shared" si="0"/>
        <v>2</v>
      </c>
      <c r="K8" s="32">
        <f t="shared" si="0"/>
        <v>1</v>
      </c>
      <c r="L8" s="32">
        <f t="shared" si="0"/>
        <v>-1</v>
      </c>
      <c r="M8" s="32">
        <f t="shared" si="0"/>
        <v>-1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>
        <v>18</v>
      </c>
      <c r="J11" s="10">
        <v>21</v>
      </c>
      <c r="K11" s="10">
        <v>20</v>
      </c>
      <c r="L11" s="10">
        <v>18</v>
      </c>
      <c r="M11" s="10">
        <v>18</v>
      </c>
      <c r="N11" s="10"/>
      <c r="P11" s="53">
        <f>SUM(C11:N11)</f>
        <v>211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>
        <v>5</v>
      </c>
      <c r="J12" s="11"/>
      <c r="K12" s="11">
        <v>1</v>
      </c>
      <c r="L12" s="11">
        <v>5</v>
      </c>
      <c r="M12" s="11">
        <v>1</v>
      </c>
      <c r="N12" s="11"/>
      <c r="P12" s="53">
        <f>SUM(C12:N12)</f>
        <v>24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42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>
        <f>I11*Params!$C$5*(1-Params!$C$3)-Params!$C$4</f>
        <v>11517</v>
      </c>
      <c r="J17" s="9">
        <f>J11*Params!$C$5*(1-Params!$C$3)-Params!$C$4</f>
        <v>13449</v>
      </c>
      <c r="K17" s="9">
        <f>K11*Params!$C$5*(1-Params!$C$3)-Params!$C$4</f>
        <v>12805</v>
      </c>
      <c r="L17" s="9">
        <f>L11*Params!$C$5*(1-Params!$C$3)-Params!$C$4</f>
        <v>11517</v>
      </c>
      <c r="M17" s="9">
        <f>M11*Params!$C$5*(1-Params!$C$3)-Params!$C$4</f>
        <v>11517</v>
      </c>
      <c r="N17" s="9"/>
      <c r="O17" s="4"/>
      <c r="P17" s="37">
        <f>SUM(C17:N17)</f>
        <v>135059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>
        <v>1230</v>
      </c>
      <c r="I18" s="9">
        <v>1580</v>
      </c>
      <c r="J18" s="9">
        <v>1280</v>
      </c>
      <c r="K18" s="9">
        <v>2080</v>
      </c>
      <c r="L18" s="9"/>
      <c r="M18" s="9"/>
      <c r="N18" s="9"/>
      <c r="O18" s="4"/>
      <c r="P18" s="37">
        <f>SUM(C18:N18)</f>
        <v>7991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14035</v>
      </c>
      <c r="I19" s="25">
        <f t="shared" si="1"/>
        <v>13097</v>
      </c>
      <c r="J19" s="25">
        <f t="shared" si="1"/>
        <v>14729</v>
      </c>
      <c r="K19" s="25">
        <f t="shared" si="1"/>
        <v>14885</v>
      </c>
      <c r="L19" s="25">
        <f t="shared" si="1"/>
        <v>11517</v>
      </c>
      <c r="M19" s="25">
        <f t="shared" si="1"/>
        <v>11517</v>
      </c>
      <c r="N19" s="25">
        <f t="shared" si="1"/>
        <v>0</v>
      </c>
      <c r="O19" s="5"/>
      <c r="P19" s="38">
        <f>SUM(C19:O19)</f>
        <v>143050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>
        <v>6461.86</v>
      </c>
      <c r="J22" s="9">
        <v>6461.86</v>
      </c>
      <c r="K22" s="9">
        <v>6461.86</v>
      </c>
      <c r="L22" s="9">
        <v>6532.85</v>
      </c>
      <c r="M22" s="9">
        <v>6461.86</v>
      </c>
      <c r="N22" s="9"/>
      <c r="O22" s="4"/>
      <c r="P22" s="39">
        <f t="shared" ref="P22:P28" si="2">SUM(C22:N22)</f>
        <v>72463.27</v>
      </c>
    </row>
    <row r="23" spans="2:16" s="65" customFormat="1" x14ac:dyDescent="0.3">
      <c r="B23" s="62" t="s">
        <v>40</v>
      </c>
      <c r="C23" s="63"/>
      <c r="D23" s="63">
        <f t="shared" ref="D23:K23" si="3">(7263.71/5)*(1-9.7%)</f>
        <v>1311.826026</v>
      </c>
      <c r="E23" s="63">
        <f t="shared" si="3"/>
        <v>1311.826026</v>
      </c>
      <c r="F23" s="63">
        <f t="shared" si="3"/>
        <v>1311.826026</v>
      </c>
      <c r="G23" s="63">
        <f t="shared" si="3"/>
        <v>1311.826026</v>
      </c>
      <c r="H23" s="63">
        <f t="shared" si="3"/>
        <v>1311.826026</v>
      </c>
      <c r="I23" s="63">
        <f t="shared" si="3"/>
        <v>1311.826026</v>
      </c>
      <c r="J23" s="63">
        <f t="shared" si="3"/>
        <v>1311.826026</v>
      </c>
      <c r="K23" s="63">
        <f t="shared" si="3"/>
        <v>1311.826026</v>
      </c>
      <c r="L23" s="63">
        <f>(7352.35/5)*(1-9.7%)</f>
        <v>1327.8344100000002</v>
      </c>
      <c r="M23" s="63">
        <f>(7263.71/5)*(1-9.7%)</f>
        <v>1311.826026</v>
      </c>
      <c r="N23" s="63"/>
      <c r="O23" s="64"/>
      <c r="P23" s="69">
        <f t="shared" si="2"/>
        <v>13134.268644</v>
      </c>
    </row>
    <row r="24" spans="2:16" x14ac:dyDescent="0.3">
      <c r="B24" s="66" t="s">
        <v>41</v>
      </c>
      <c r="C24" s="67"/>
      <c r="D24" s="67">
        <f t="shared" ref="D24:K24" si="4">(7263.71/5)*9.7%</f>
        <v>140.91597399999998</v>
      </c>
      <c r="E24" s="67">
        <f t="shared" si="4"/>
        <v>140.91597399999998</v>
      </c>
      <c r="F24" s="67">
        <f t="shared" si="4"/>
        <v>140.91597399999998</v>
      </c>
      <c r="G24" s="67">
        <f t="shared" si="4"/>
        <v>140.91597399999998</v>
      </c>
      <c r="H24" s="67">
        <f t="shared" si="4"/>
        <v>140.91597399999998</v>
      </c>
      <c r="I24" s="67">
        <f t="shared" si="4"/>
        <v>140.91597399999998</v>
      </c>
      <c r="J24" s="67">
        <f t="shared" si="4"/>
        <v>140.91597399999998</v>
      </c>
      <c r="K24" s="67">
        <f t="shared" si="4"/>
        <v>140.91597399999998</v>
      </c>
      <c r="L24" s="67">
        <f>(7352.35/5)*9.7%</f>
        <v>142.63558999999998</v>
      </c>
      <c r="M24" s="67">
        <f>(7263.71/5)*9.7%</f>
        <v>140.91597399999998</v>
      </c>
      <c r="N24" s="67"/>
      <c r="O24" s="4"/>
      <c r="P24" s="70">
        <f t="shared" si="2"/>
        <v>1410.8793559999999</v>
      </c>
    </row>
    <row r="25" spans="2:16" ht="15" customHeight="1" x14ac:dyDescent="0.3">
      <c r="B25" s="68" t="s">
        <v>42</v>
      </c>
      <c r="C25" s="67"/>
      <c r="D25" s="67">
        <f t="shared" ref="D25:M25" si="5">D23*0.02</f>
        <v>26.236520519999999</v>
      </c>
      <c r="E25" s="67">
        <f t="shared" si="5"/>
        <v>26.236520519999999</v>
      </c>
      <c r="F25" s="67">
        <f t="shared" si="5"/>
        <v>26.236520519999999</v>
      </c>
      <c r="G25" s="67">
        <f t="shared" si="5"/>
        <v>26.236520519999999</v>
      </c>
      <c r="H25" s="67">
        <f t="shared" si="5"/>
        <v>26.236520519999999</v>
      </c>
      <c r="I25" s="67">
        <f t="shared" si="5"/>
        <v>26.236520519999999</v>
      </c>
      <c r="J25" s="67">
        <f t="shared" si="5"/>
        <v>26.236520519999999</v>
      </c>
      <c r="K25" s="67">
        <f t="shared" si="5"/>
        <v>26.236520519999999</v>
      </c>
      <c r="L25" s="67">
        <f t="shared" si="5"/>
        <v>26.556688200000004</v>
      </c>
      <c r="M25" s="67">
        <f t="shared" si="5"/>
        <v>26.236520519999999</v>
      </c>
      <c r="N25" s="67"/>
      <c r="O25" s="4"/>
      <c r="P25" s="70">
        <f t="shared" si="2"/>
        <v>262.68537287999999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>
        <f>1288.25+2971</f>
        <v>4259.25</v>
      </c>
      <c r="J26" s="9">
        <f>1288.25+2984.14</f>
        <v>4272.3899999999994</v>
      </c>
      <c r="K26" s="9">
        <f>1288.25+2971</f>
        <v>4259.25</v>
      </c>
      <c r="L26" s="9">
        <f>1305.9+3010.39</f>
        <v>4316.29</v>
      </c>
      <c r="M26" s="9">
        <f>1288.25+2984.14</f>
        <v>4272.3899999999994</v>
      </c>
      <c r="N26" s="9"/>
      <c r="O26" s="4"/>
      <c r="P26" s="39">
        <f t="shared" si="2"/>
        <v>46955.01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6">SUM(D22:D27)</f>
        <v>12182.18852052</v>
      </c>
      <c r="E28" s="40">
        <f t="shared" si="6"/>
        <v>12176.908520519999</v>
      </c>
      <c r="F28" s="40">
        <f t="shared" si="6"/>
        <v>13396.26852052</v>
      </c>
      <c r="G28" s="40">
        <f t="shared" si="6"/>
        <v>12196.458520519998</v>
      </c>
      <c r="H28" s="40">
        <f t="shared" si="6"/>
        <v>12196.458520519998</v>
      </c>
      <c r="I28" s="40">
        <f t="shared" si="6"/>
        <v>12200.088520519999</v>
      </c>
      <c r="J28" s="40">
        <f t="shared" si="6"/>
        <v>12213.228520519999</v>
      </c>
      <c r="K28" s="40">
        <f t="shared" si="6"/>
        <v>12200.088520519999</v>
      </c>
      <c r="L28" s="40">
        <f t="shared" si="6"/>
        <v>12346.166688200001</v>
      </c>
      <c r="M28" s="40">
        <f t="shared" si="6"/>
        <v>12213.228520519999</v>
      </c>
      <c r="N28" s="40">
        <f t="shared" si="6"/>
        <v>0</v>
      </c>
      <c r="O28" s="4"/>
      <c r="P28" s="41">
        <f t="shared" si="2"/>
        <v>135458.61337288001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7">C19-C28</f>
        <v>-2552.5300000000007</v>
      </c>
      <c r="D30" s="44">
        <f t="shared" si="7"/>
        <v>1613.8114794800003</v>
      </c>
      <c r="E30" s="44">
        <f t="shared" si="7"/>
        <v>1272.091479480001</v>
      </c>
      <c r="F30" s="44">
        <f t="shared" si="7"/>
        <v>882.73147948000042</v>
      </c>
      <c r="G30" s="44">
        <f t="shared" si="7"/>
        <v>-35.458520519998274</v>
      </c>
      <c r="H30" s="44">
        <f t="shared" si="7"/>
        <v>1838.5414794800017</v>
      </c>
      <c r="I30" s="44">
        <f t="shared" si="7"/>
        <v>896.91147948000071</v>
      </c>
      <c r="J30" s="44">
        <f t="shared" si="7"/>
        <v>2515.7714794800013</v>
      </c>
      <c r="K30" s="44">
        <f t="shared" si="7"/>
        <v>2684.9114794800007</v>
      </c>
      <c r="L30" s="44">
        <f t="shared" si="7"/>
        <v>-829.16668820000086</v>
      </c>
      <c r="M30" s="44">
        <f t="shared" si="7"/>
        <v>-696.22852051999871</v>
      </c>
      <c r="N30" s="44">
        <f t="shared" si="7"/>
        <v>0</v>
      </c>
      <c r="P30" s="54">
        <f>SUM(C30:M30)</f>
        <v>7591.3866271200077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16924.83662712001</v>
      </c>
    </row>
    <row r="4" spans="2:3" ht="16.95" customHeight="1" x14ac:dyDescent="0.3">
      <c r="B4" s="34" t="s">
        <v>26</v>
      </c>
      <c r="C4" s="36">
        <f>SUM('2023'!P12)+('2024'!P12)</f>
        <v>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2024-12-03T17:03:23Z</dcterms:modified>
</cp:coreProperties>
</file>