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53A3AA20-6FBF-43C7-8EB6-CCF1FC340F8E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'2024'!$B$35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'2024'!$B$34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'2024'!$B$32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PEE_AMUNDI" localSheetId="0">'2023'!#REF!</definedName>
    <definedName name="SORTIES_FRAIS_PEE_AMUNDI" localSheetId="1">'2024'!$B$26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INTERESSEMENT_CSG_CRDS">'2024'!$B$25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5" l="1"/>
  <c r="M25" i="15"/>
  <c r="M24" i="15"/>
  <c r="P35" i="15"/>
  <c r="P34" i="15"/>
  <c r="N30" i="15"/>
  <c r="J30" i="15"/>
  <c r="I30" i="15"/>
  <c r="P28" i="15"/>
  <c r="P27" i="15"/>
  <c r="M27" i="15"/>
  <c r="M30" i="15" s="1"/>
  <c r="L27" i="15"/>
  <c r="K27" i="15"/>
  <c r="K30" i="15" s="1"/>
  <c r="J27" i="15"/>
  <c r="I27" i="15"/>
  <c r="H27" i="15"/>
  <c r="H30" i="15" s="1"/>
  <c r="G27" i="15"/>
  <c r="G30" i="15" s="1"/>
  <c r="F27" i="15"/>
  <c r="F30" i="15" s="1"/>
  <c r="E27" i="15"/>
  <c r="E30" i="15" s="1"/>
  <c r="D27" i="15"/>
  <c r="D30" i="15" s="1"/>
  <c r="C27" i="15"/>
  <c r="C30" i="15" s="1"/>
  <c r="L25" i="15"/>
  <c r="L24" i="15"/>
  <c r="L26" i="15" s="1"/>
  <c r="P23" i="15"/>
  <c r="N20" i="15"/>
  <c r="N32" i="15" s="1"/>
  <c r="H20" i="15"/>
  <c r="G20" i="15"/>
  <c r="G32" i="15" s="1"/>
  <c r="P18" i="15"/>
  <c r="M17" i="15"/>
  <c r="M20" i="15" s="1"/>
  <c r="L17" i="15"/>
  <c r="L20" i="15" s="1"/>
  <c r="K17" i="15"/>
  <c r="K20" i="15" s="1"/>
  <c r="K32" i="15" s="1"/>
  <c r="J17" i="15"/>
  <c r="J20" i="15" s="1"/>
  <c r="J32" i="15" s="1"/>
  <c r="I17" i="15"/>
  <c r="I20" i="15" s="1"/>
  <c r="I32" i="15" s="1"/>
  <c r="H17" i="15"/>
  <c r="G17" i="15"/>
  <c r="F17" i="15"/>
  <c r="F20" i="15" s="1"/>
  <c r="E17" i="15"/>
  <c r="E20" i="15" s="1"/>
  <c r="D17" i="15"/>
  <c r="D20" i="15" s="1"/>
  <c r="D32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I27" i="14"/>
  <c r="H27" i="14"/>
  <c r="N25" i="14"/>
  <c r="M25" i="14"/>
  <c r="I25" i="14"/>
  <c r="H25" i="14"/>
  <c r="G25" i="14"/>
  <c r="F25" i="14"/>
  <c r="E25" i="14"/>
  <c r="D25" i="14"/>
  <c r="C25" i="14"/>
  <c r="P24" i="14"/>
  <c r="N23" i="14"/>
  <c r="M23" i="14"/>
  <c r="L23" i="14"/>
  <c r="L25" i="14" s="1"/>
  <c r="K23" i="14"/>
  <c r="K25" i="14" s="1"/>
  <c r="J23" i="14"/>
  <c r="J25" i="14" s="1"/>
  <c r="P22" i="14"/>
  <c r="K19" i="14"/>
  <c r="J19" i="14"/>
  <c r="J27" i="14" s="1"/>
  <c r="I19" i="14"/>
  <c r="H19" i="14"/>
  <c r="G19" i="14"/>
  <c r="G27" i="14" s="1"/>
  <c r="F19" i="14"/>
  <c r="F27" i="14" s="1"/>
  <c r="E19" i="14"/>
  <c r="E27" i="14" s="1"/>
  <c r="D19" i="14"/>
  <c r="D27" i="14" s="1"/>
  <c r="C19" i="14"/>
  <c r="P18" i="14"/>
  <c r="N17" i="14"/>
  <c r="N19" i="14" s="1"/>
  <c r="N27" i="14" s="1"/>
  <c r="M17" i="14"/>
  <c r="M19" i="14" s="1"/>
  <c r="M27" i="14" s="1"/>
  <c r="L17" i="14"/>
  <c r="L19" i="14" s="1"/>
  <c r="L27" i="14" s="1"/>
  <c r="K17" i="14"/>
  <c r="J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H32" i="15" l="1"/>
  <c r="C32" i="15"/>
  <c r="P20" i="15"/>
  <c r="P19" i="14"/>
  <c r="P25" i="14"/>
  <c r="K27" i="14"/>
  <c r="E32" i="15"/>
  <c r="M32" i="15"/>
  <c r="F32" i="15"/>
  <c r="P17" i="15"/>
  <c r="C27" i="14"/>
  <c r="L30" i="15"/>
  <c r="P30" i="15" s="1"/>
  <c r="P23" i="14"/>
  <c r="L32" i="15" l="1"/>
  <c r="P32" i="15" s="1"/>
  <c r="P27" i="14"/>
  <c r="C3" i="13" l="1"/>
</calcChain>
</file>

<file path=xl/sharedStrings.xml><?xml version="1.0" encoding="utf-8"?>
<sst xmlns="http://schemas.openxmlformats.org/spreadsheetml/2006/main" count="86" uniqueCount="48">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</sst>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" fontId="12" fillId="4" borderId="5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1" sqref="N31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5"/>
  <sheetViews>
    <sheetView workbookViewId="0">
      <selection activeCell="N25" sqref="N25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70" t="s">
        <v>9</v>
      </c>
    </row>
    <row r="2" spans="2:16" x14ac:dyDescent="0.3">
      <c r="B2" s="7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>
        <v>18</v>
      </c>
      <c r="N6" s="37"/>
      <c r="O6" s="36"/>
      <c r="P6" s="57">
        <f>SUM(C6:N6)</f>
        <v>193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>
        <v>19</v>
      </c>
      <c r="N7" s="37"/>
      <c r="O7" s="36"/>
      <c r="P7" s="57">
        <f>SUM(C7:N7)</f>
        <v>193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1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>
        <v>19</v>
      </c>
      <c r="N11" s="11"/>
      <c r="P11" s="58">
        <f>SUM(C11:N11)</f>
        <v>193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>
        <f>M11*Params!$C$5*(1-Params!$C$3)-Params!$C$4</f>
        <v>10937.4</v>
      </c>
      <c r="N17" s="10"/>
      <c r="O17" s="4"/>
      <c r="P17" s="41">
        <f>SUM(C17:N17)</f>
        <v>111037.8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 t="shared" si="1"/>
        <v>9778.2000000000007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10937.4</v>
      </c>
      <c r="N20" s="28">
        <f t="shared" si="1"/>
        <v>0</v>
      </c>
      <c r="O20" s="5"/>
      <c r="P20" s="42">
        <f>SUM(C20:O20)</f>
        <v>111037.8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>
        <v>5074.42</v>
      </c>
      <c r="N23" s="10"/>
      <c r="O23" s="4"/>
      <c r="P23" s="43">
        <f>SUM(C23:N23)</f>
        <v>66020.789999999994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>
        <f>(6242.13/5)*(1-9.7%)</f>
        <v>1127.3286780000001</v>
      </c>
      <c r="N24" s="10"/>
      <c r="O24" s="4"/>
      <c r="P24" s="43"/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69">
        <f>(6242.13/5)*9.7%</f>
        <v>121.09732199999998</v>
      </c>
      <c r="M25" s="69">
        <f>(6242.13/5)*9.7%</f>
        <v>121.09732199999998</v>
      </c>
      <c r="N25" s="10"/>
      <c r="O25" s="4"/>
      <c r="P25" s="43"/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69">
        <f>L24*0.02</f>
        <v>22.546573560000002</v>
      </c>
      <c r="M26" s="69">
        <f>M24*0.02</f>
        <v>22.546573560000002</v>
      </c>
      <c r="N26" s="10"/>
      <c r="O26" s="4"/>
      <c r="P26" s="43"/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>
        <f>1167.71+2597.46</f>
        <v>3765.17</v>
      </c>
      <c r="N27" s="10"/>
      <c r="O27" s="4"/>
      <c r="P27" s="43">
        <f>SUM(C27:N27)</f>
        <v>42520.049999999996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>
        <v>330.62200000000001</v>
      </c>
      <c r="N28" s="10"/>
      <c r="O28" s="4"/>
      <c r="P28" s="43">
        <f>SUM(C28:N28)</f>
        <v>3442.634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/>
    </row>
    <row r="30" spans="2:16" x14ac:dyDescent="0.3">
      <c r="B30" s="8" t="s">
        <v>3</v>
      </c>
      <c r="C30" s="44">
        <f>SUM(C23:C28)</f>
        <v>10399.56</v>
      </c>
      <c r="D30" s="44">
        <f>SUM(D23:D28)</f>
        <v>10368.255999999999</v>
      </c>
      <c r="E30" s="44">
        <f t="shared" ref="E30:M30" si="2">SUM(E23:E29)</f>
        <v>10421.938</v>
      </c>
      <c r="F30" s="44">
        <f t="shared" si="2"/>
        <v>10399.56</v>
      </c>
      <c r="G30" s="44">
        <f t="shared" si="2"/>
        <v>10333.106000000002</v>
      </c>
      <c r="H30" s="44">
        <f t="shared" si="2"/>
        <v>10448.140000000001</v>
      </c>
      <c r="I30" s="44">
        <f t="shared" si="2"/>
        <v>10272.986000000001</v>
      </c>
      <c r="J30" s="44">
        <f t="shared" si="2"/>
        <v>10487.544</v>
      </c>
      <c r="K30" s="44">
        <f t="shared" si="2"/>
        <v>10463.407999999998</v>
      </c>
      <c r="L30" s="44">
        <f t="shared" si="2"/>
        <v>10489.73657356</v>
      </c>
      <c r="M30" s="44">
        <f t="shared" si="2"/>
        <v>10441.18457356</v>
      </c>
      <c r="N30" s="44">
        <f>SUM(N23:N28)</f>
        <v>0</v>
      </c>
      <c r="O30" s="4"/>
      <c r="P30" s="60">
        <f>SUM(C30:N30)</f>
        <v>114525.41914712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3">C20-C30</f>
        <v>1117.4400000000005</v>
      </c>
      <c r="D32" s="47">
        <f t="shared" si="3"/>
        <v>-590.05599999999868</v>
      </c>
      <c r="E32" s="47">
        <f t="shared" si="3"/>
        <v>1674.6620000000003</v>
      </c>
      <c r="F32" s="47">
        <f t="shared" si="3"/>
        <v>1117.4400000000005</v>
      </c>
      <c r="G32" s="47">
        <f t="shared" si="3"/>
        <v>-3452.9060000000009</v>
      </c>
      <c r="H32" s="47">
        <f t="shared" si="3"/>
        <v>1068.8599999999988</v>
      </c>
      <c r="I32" s="47">
        <f t="shared" si="3"/>
        <v>-6290.7860000000001</v>
      </c>
      <c r="J32" s="47">
        <f t="shared" si="3"/>
        <v>-3027.7439999999997</v>
      </c>
      <c r="K32" s="47">
        <f t="shared" si="3"/>
        <v>1633.1920000000027</v>
      </c>
      <c r="L32" s="47">
        <f t="shared" si="3"/>
        <v>2766.0634264400014</v>
      </c>
      <c r="M32" s="47">
        <f t="shared" si="3"/>
        <v>496.21542643999965</v>
      </c>
      <c r="N32" s="47">
        <f t="shared" si="3"/>
        <v>0</v>
      </c>
      <c r="P32" s="59">
        <f>SUM(C32:O32)</f>
        <v>-3487.6191471199963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>
        <v>646</v>
      </c>
      <c r="N34" s="54"/>
      <c r="P34" s="61">
        <f>SUM(C34:N34)</f>
        <v>6562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>
        <v>330.62200000000001</v>
      </c>
      <c r="N35" s="54"/>
      <c r="P35" s="61">
        <f>SUM(C35:N35)</f>
        <v>3442.634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2" t="s">
        <v>23</v>
      </c>
      <c r="C2" s="73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4" t="s">
        <v>33</v>
      </c>
      <c r="C2" s="74"/>
    </row>
    <row r="3" spans="2:3" ht="16.95" customHeight="1" x14ac:dyDescent="0.3">
      <c r="B3" s="38" t="s">
        <v>34</v>
      </c>
      <c r="C3" s="39">
        <f>'2023'!P27+'2024'!P32</f>
        <v>2949.1508528800041</v>
      </c>
    </row>
    <row r="4" spans="2:3" ht="16.95" customHeight="1" x14ac:dyDescent="0.3">
      <c r="B4" s="38" t="s">
        <v>39</v>
      </c>
      <c r="C4" s="40">
        <f>'2023'!P12+'2024'!P12</f>
        <v>41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73</vt:i4>
      </vt:variant>
    </vt:vector>
  </HeadingPairs>
  <TitlesOfParts>
    <vt:vector size="77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'2024'!SORTIES_FRAIS_PEE_AMUNDI</vt:lpstr>
      <vt:lpstr>SORTIES_INTERESSEMENT_CSG_CRDS</vt:lpstr>
      <vt:lpstr>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2024-12-04T15:51:26Z</dcterms:modified>
</cp:coreProperties>
</file>