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BCEBDD73-0CAA-450B-A5CB-171EA4C3FE5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0" i="15" l="1"/>
  <c r="P32" i="15"/>
  <c r="P31" i="15"/>
  <c r="N27" i="15"/>
  <c r="M27" i="15"/>
  <c r="K27" i="15"/>
  <c r="J27" i="15"/>
  <c r="I27" i="15"/>
  <c r="F27" i="15"/>
  <c r="E27" i="15"/>
  <c r="C27" i="15"/>
  <c r="P26" i="15"/>
  <c r="P25" i="15"/>
  <c r="M24" i="15"/>
  <c r="L24" i="15"/>
  <c r="L27" i="15" s="1"/>
  <c r="K24" i="15"/>
  <c r="J24" i="15"/>
  <c r="I24" i="15"/>
  <c r="H24" i="15"/>
  <c r="H27" i="15" s="1"/>
  <c r="G24" i="15"/>
  <c r="G27" i="15" s="1"/>
  <c r="F24" i="15"/>
  <c r="E24" i="15"/>
  <c r="D24" i="15"/>
  <c r="D27" i="15" s="1"/>
  <c r="C24" i="15"/>
  <c r="P24" i="15" s="1"/>
  <c r="P23" i="15"/>
  <c r="N20" i="15"/>
  <c r="N29" i="15" s="1"/>
  <c r="M20" i="15"/>
  <c r="M29" i="15" s="1"/>
  <c r="J20" i="15"/>
  <c r="J29" i="15" s="1"/>
  <c r="H20" i="15"/>
  <c r="H29" i="15" s="1"/>
  <c r="G20" i="15"/>
  <c r="G29" i="15" s="1"/>
  <c r="F20" i="15"/>
  <c r="F29" i="15" s="1"/>
  <c r="E20" i="15"/>
  <c r="E29" i="15" s="1"/>
  <c r="P19" i="15"/>
  <c r="P18" i="15"/>
  <c r="M17" i="15"/>
  <c r="L17" i="15"/>
  <c r="L20" i="15" s="1"/>
  <c r="L29" i="15" s="1"/>
  <c r="K17" i="15"/>
  <c r="K20" i="15" s="1"/>
  <c r="K29" i="15" s="1"/>
  <c r="J17" i="15"/>
  <c r="I17" i="15"/>
  <c r="I29" i="15" s="1"/>
  <c r="H17" i="15"/>
  <c r="G17" i="15"/>
  <c r="F17" i="15"/>
  <c r="E17" i="15"/>
  <c r="D17" i="15"/>
  <c r="D20" i="15" s="1"/>
  <c r="D29" i="15" s="1"/>
  <c r="C17" i="15"/>
  <c r="C20" i="15" s="1"/>
  <c r="P14" i="15"/>
  <c r="P13" i="15"/>
  <c r="P12" i="15"/>
  <c r="P11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N27" i="14"/>
  <c r="H27" i="14"/>
  <c r="G27" i="14"/>
  <c r="F27" i="14"/>
  <c r="N25" i="14"/>
  <c r="M25" i="14"/>
  <c r="L25" i="14"/>
  <c r="K25" i="14"/>
  <c r="H25" i="14"/>
  <c r="G25" i="14"/>
  <c r="F25" i="14"/>
  <c r="E25" i="14"/>
  <c r="D25" i="14"/>
  <c r="C25" i="14"/>
  <c r="P25" i="14" s="1"/>
  <c r="P24" i="14"/>
  <c r="N23" i="14"/>
  <c r="M23" i="14"/>
  <c r="L23" i="14"/>
  <c r="K23" i="14"/>
  <c r="J23" i="14"/>
  <c r="J25" i="14" s="1"/>
  <c r="I23" i="14"/>
  <c r="I25" i="14" s="1"/>
  <c r="P22" i="14"/>
  <c r="N19" i="14"/>
  <c r="M19" i="14"/>
  <c r="M27" i="14" s="1"/>
  <c r="L19" i="14"/>
  <c r="L27" i="14" s="1"/>
  <c r="K19" i="14"/>
  <c r="K27" i="14" s="1"/>
  <c r="J19" i="14"/>
  <c r="I19" i="14"/>
  <c r="H19" i="14"/>
  <c r="G19" i="14"/>
  <c r="F19" i="14"/>
  <c r="E19" i="14"/>
  <c r="E27" i="14" s="1"/>
  <c r="D19" i="14"/>
  <c r="D27" i="14" s="1"/>
  <c r="C19" i="14"/>
  <c r="C27" i="14" s="1"/>
  <c r="P18" i="14"/>
  <c r="P17" i="14"/>
  <c r="N17" i="14"/>
  <c r="M17" i="14"/>
  <c r="L17" i="14"/>
  <c r="K17" i="14"/>
  <c r="J17" i="14"/>
  <c r="I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I27" i="14" l="1"/>
  <c r="P27" i="14" s="1"/>
  <c r="C29" i="15"/>
  <c r="P29" i="15" s="1"/>
  <c r="P20" i="15"/>
  <c r="J27" i="14"/>
  <c r="P27" i="15"/>
  <c r="P17" i="15"/>
  <c r="P19" i="14"/>
  <c r="P23" i="14"/>
  <c r="C3" i="13" l="1"/>
</calcChain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<sst xmlns="http://schemas.openxmlformats.org/spreadsheetml/2006/main" count="83" uniqueCount="46">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</sst>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1" sqref="N31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3">
      <c r="N32" s="54" t="s">
        <v>42</v>
      </c>
      <c r="P32" s="61">
        <f>(P29*0.357) + 1395</f>
        <v>3715.5</v>
      </c>
    </row>
    <row r="33" spans="14:16" x14ac:dyDescent="0.3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34D2-3A63-4F93-9972-B55EFECA5E23}">
  <dimension ref="B1:P32"/>
  <sheetViews>
    <sheetView topLeftCell="B2" workbookViewId="0">
      <selection activeCell="I20" sqref="I20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9</v>
      </c>
      <c r="H7" s="37">
        <v>20</v>
      </c>
      <c r="I7" s="37">
        <v>21</v>
      </c>
      <c r="J7" s="37">
        <v>20</v>
      </c>
      <c r="K7" s="37">
        <v>16</v>
      </c>
      <c r="L7" s="37">
        <v>23</v>
      </c>
      <c r="M7" s="37">
        <v>19</v>
      </c>
      <c r="N7" s="37"/>
      <c r="O7" s="36"/>
      <c r="P7" s="57">
        <f>SUM(C7:N7)</f>
        <v>213</v>
      </c>
    </row>
    <row r="8" spans="2:16" x14ac:dyDescent="0.3">
      <c r="B8" s="18" t="s">
        <v>22</v>
      </c>
      <c r="C8" s="63">
        <f t="shared" ref="C8:M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-10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/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9</v>
      </c>
      <c r="H11" s="11">
        <v>20</v>
      </c>
      <c r="I11" s="11">
        <v>21</v>
      </c>
      <c r="J11" s="11">
        <v>20</v>
      </c>
      <c r="K11" s="11">
        <v>16</v>
      </c>
      <c r="L11" s="11">
        <v>23</v>
      </c>
      <c r="M11" s="11">
        <v>19</v>
      </c>
      <c r="N11" s="11"/>
      <c r="P11" s="58">
        <f>SUM(C11:N11)</f>
        <v>213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10</v>
      </c>
      <c r="H12" s="12"/>
      <c r="I12" s="12">
        <v>2</v>
      </c>
      <c r="J12" s="12">
        <v>1</v>
      </c>
      <c r="K12" s="12">
        <v>5</v>
      </c>
      <c r="L12" s="12"/>
      <c r="M12" s="12"/>
      <c r="N12" s="12"/>
      <c r="P12" s="58">
        <f>SUM(C12:N12)</f>
        <v>18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10652.2</v>
      </c>
      <c r="D17" s="10">
        <f>D11*Params!$C$5*(1-Params!$C$3)-Params!$C$4</f>
        <v>10164.6</v>
      </c>
      <c r="E17" s="10">
        <f>E11*Params!$C$5*(1-Params!$C$3)-Params!$C$4</f>
        <v>10164.6</v>
      </c>
      <c r="F17" s="10">
        <f>F11*Params!$C$5*(1-Params!$C$3)-Params!$C$4</f>
        <v>10164.6</v>
      </c>
      <c r="G17" s="10">
        <f>G11*Params!$C$5*(1-Params!$C$3)-Params!$C$4</f>
        <v>4313.4000000000005</v>
      </c>
      <c r="H17" s="10">
        <f>H11*Params!$C$5*(1-Params!$C$3)-Params!$C$4</f>
        <v>9677</v>
      </c>
      <c r="I17" s="10">
        <f>I11*Params!$C$5*(1-Params!$C$3)-Params!$C$4</f>
        <v>10164.6</v>
      </c>
      <c r="J17" s="10">
        <f>J11*Params!$C$5*(1-Params!$C$3)-Params!$C$4</f>
        <v>9677</v>
      </c>
      <c r="K17" s="10">
        <f>K11*Params!$C$5*(1-Params!$C$3)-Params!$C$4</f>
        <v>7726.6</v>
      </c>
      <c r="L17" s="10">
        <f>L11*Params!$C$5*(1-Params!$C$3)-Params!$C$4</f>
        <v>11139.800000000001</v>
      </c>
      <c r="M17" s="10">
        <f>M11*Params!$C$5*(1-Params!$C$3)-Params!$C$4</f>
        <v>9189.4</v>
      </c>
      <c r="N17" s="10"/>
      <c r="O17" s="4"/>
      <c r="P17" s="41">
        <f>SUM(C17:N17)</f>
        <v>103033.8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>
        <v>800</v>
      </c>
      <c r="J19" s="64"/>
      <c r="K19" s="64"/>
      <c r="L19" s="64"/>
      <c r="M19" s="64"/>
      <c r="N19" s="64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N20" si="1">SUM(C17:C18)</f>
        <v>10652.2</v>
      </c>
      <c r="D20" s="28">
        <f t="shared" si="1"/>
        <v>10164.6</v>
      </c>
      <c r="E20" s="28">
        <f t="shared" si="1"/>
        <v>10164.6</v>
      </c>
      <c r="F20" s="28">
        <f t="shared" si="1"/>
        <v>10164.6</v>
      </c>
      <c r="G20" s="28">
        <f t="shared" si="1"/>
        <v>4313.4000000000005</v>
      </c>
      <c r="H20" s="28">
        <f t="shared" si="1"/>
        <v>9677</v>
      </c>
      <c r="I20" s="28">
        <f>SUM(I17:I19)</f>
        <v>10964.6</v>
      </c>
      <c r="J20" s="28">
        <f t="shared" si="1"/>
        <v>9677</v>
      </c>
      <c r="K20" s="28">
        <f t="shared" si="1"/>
        <v>7726.6</v>
      </c>
      <c r="L20" s="28">
        <f t="shared" si="1"/>
        <v>11139.800000000001</v>
      </c>
      <c r="M20" s="28">
        <f t="shared" si="1"/>
        <v>9189.4</v>
      </c>
      <c r="N20" s="28">
        <f t="shared" si="1"/>
        <v>0</v>
      </c>
      <c r="O20" s="5"/>
      <c r="P20" s="42">
        <f>SUM(C20:O20)</f>
        <v>103833.8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5297.58</v>
      </c>
      <c r="D23" s="10">
        <v>5297.58</v>
      </c>
      <c r="E23" s="10">
        <v>5297.58</v>
      </c>
      <c r="F23" s="10">
        <v>5297.58</v>
      </c>
      <c r="G23" s="10">
        <v>5297.58</v>
      </c>
      <c r="H23" s="10">
        <v>5297.58</v>
      </c>
      <c r="I23" s="10">
        <v>7553.28</v>
      </c>
      <c r="J23" s="10">
        <v>5297.58</v>
      </c>
      <c r="K23" s="10">
        <v>5297.58</v>
      </c>
      <c r="L23" s="10">
        <v>5297.58</v>
      </c>
      <c r="M23" s="10">
        <v>5297.58</v>
      </c>
      <c r="N23" s="10"/>
      <c r="O23" s="4"/>
      <c r="P23" s="43">
        <f>SUM(C23:N23)</f>
        <v>60529.080000000009</v>
      </c>
    </row>
    <row r="24" spans="2:16" x14ac:dyDescent="0.3">
      <c r="B24" s="9" t="s">
        <v>8</v>
      </c>
      <c r="C24" s="10">
        <f>1202.52+2261.3</f>
        <v>3463.82</v>
      </c>
      <c r="D24" s="10">
        <f>1202.52+2261.3</f>
        <v>3463.82</v>
      </c>
      <c r="E24" s="10">
        <f>1202.52+2261.3</f>
        <v>3463.82</v>
      </c>
      <c r="F24" s="10">
        <f>1202.52+2261.3</f>
        <v>3463.82</v>
      </c>
      <c r="G24" s="10">
        <f>1202.52+2285.68</f>
        <v>3488.2</v>
      </c>
      <c r="H24" s="10">
        <f>1202.52+2296.06</f>
        <v>3498.58</v>
      </c>
      <c r="I24" s="10">
        <f>1706.82+3241.55</f>
        <v>4948.37</v>
      </c>
      <c r="J24" s="10">
        <f>1202.52+2290.46</f>
        <v>3492.98</v>
      </c>
      <c r="K24" s="10">
        <f>1202.52+2289.42</f>
        <v>3491.94</v>
      </c>
      <c r="L24" s="10">
        <f>1202.52+2293.58</f>
        <v>3496.1</v>
      </c>
      <c r="M24" s="10">
        <f>1202.52+2288.39</f>
        <v>3490.91</v>
      </c>
      <c r="N24" s="10"/>
      <c r="O24" s="4"/>
      <c r="P24" s="43">
        <f>SUM(C24:N24)</f>
        <v>39762.36</v>
      </c>
    </row>
    <row r="25" spans="2:16" x14ac:dyDescent="0.3">
      <c r="B25" s="55" t="s">
        <v>40</v>
      </c>
      <c r="C25" s="10">
        <v>508.40800000000002</v>
      </c>
      <c r="D25" s="10">
        <v>489.84399999999999</v>
      </c>
      <c r="E25" s="10">
        <v>489.84399999999999</v>
      </c>
      <c r="F25" s="10">
        <v>489.84399999999999</v>
      </c>
      <c r="G25" s="10">
        <v>267.07600000000002</v>
      </c>
      <c r="H25" s="10">
        <v>471.28</v>
      </c>
      <c r="I25" s="10">
        <v>489.84399999999999</v>
      </c>
      <c r="J25" s="10">
        <v>471.28</v>
      </c>
      <c r="K25" s="10">
        <v>397.024</v>
      </c>
      <c r="L25" s="10">
        <v>526.97199999999998</v>
      </c>
      <c r="M25" s="10">
        <v>452.71600000000001</v>
      </c>
      <c r="N25" s="10"/>
      <c r="O25" s="4"/>
      <c r="P25" s="43">
        <f>SUM(C25:N25)</f>
        <v>5054.1320000000005</v>
      </c>
    </row>
    <row r="26" spans="2:16" x14ac:dyDescent="0.3">
      <c r="B26" s="55" t="s">
        <v>44</v>
      </c>
      <c r="C26" s="64"/>
      <c r="D26" s="64"/>
      <c r="E26" s="64">
        <v>1253.33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1253.33</v>
      </c>
    </row>
    <row r="27" spans="2:16" x14ac:dyDescent="0.3">
      <c r="B27" s="8" t="s">
        <v>3</v>
      </c>
      <c r="C27" s="44">
        <f>SUM(C23:C25)</f>
        <v>9269.8079999999991</v>
      </c>
      <c r="D27" s="44">
        <f>SUM(D23:D25)</f>
        <v>9251.2439999999988</v>
      </c>
      <c r="E27" s="44">
        <f t="shared" ref="E27:N27" si="2">SUM(E23:E26)</f>
        <v>10504.573999999999</v>
      </c>
      <c r="F27" s="44">
        <f t="shared" si="2"/>
        <v>9251.2439999999988</v>
      </c>
      <c r="G27" s="44">
        <f t="shared" si="2"/>
        <v>9052.8559999999998</v>
      </c>
      <c r="H27" s="44">
        <f t="shared" si="2"/>
        <v>9267.44</v>
      </c>
      <c r="I27" s="44">
        <f t="shared" si="2"/>
        <v>12991.493999999999</v>
      </c>
      <c r="J27" s="44">
        <f t="shared" si="2"/>
        <v>9261.84</v>
      </c>
      <c r="K27" s="44">
        <f t="shared" si="2"/>
        <v>9186.5439999999999</v>
      </c>
      <c r="L27" s="44">
        <f t="shared" si="2"/>
        <v>9320.652</v>
      </c>
      <c r="M27" s="44">
        <f t="shared" si="2"/>
        <v>9241.2060000000001</v>
      </c>
      <c r="N27" s="44">
        <f t="shared" si="2"/>
        <v>0</v>
      </c>
      <c r="O27" s="4"/>
      <c r="P27" s="60">
        <f>SUM(C27:N27)</f>
        <v>106598.902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1382.3920000000016</v>
      </c>
      <c r="D29" s="47">
        <f t="shared" si="3"/>
        <v>913.35600000000159</v>
      </c>
      <c r="E29" s="47">
        <f t="shared" si="3"/>
        <v>-339.97399999999834</v>
      </c>
      <c r="F29" s="47">
        <f t="shared" si="3"/>
        <v>913.35600000000159</v>
      </c>
      <c r="G29" s="47">
        <f t="shared" si="3"/>
        <v>-4739.4559999999992</v>
      </c>
      <c r="H29" s="47">
        <f t="shared" si="3"/>
        <v>409.55999999999949</v>
      </c>
      <c r="I29" s="47">
        <f t="shared" si="3"/>
        <v>-2026.8939999999984</v>
      </c>
      <c r="J29" s="47">
        <f t="shared" si="3"/>
        <v>415.15999999999985</v>
      </c>
      <c r="K29" s="47">
        <f t="shared" si="3"/>
        <v>-1459.9439999999995</v>
      </c>
      <c r="L29" s="47">
        <f t="shared" si="3"/>
        <v>1819.148000000001</v>
      </c>
      <c r="M29" s="47">
        <f t="shared" si="3"/>
        <v>-51.806000000000495</v>
      </c>
      <c r="N29" s="47">
        <f t="shared" si="3"/>
        <v>0</v>
      </c>
      <c r="P29" s="59">
        <f>SUM(C29:O29)</f>
        <v>-2765.1019999999908</v>
      </c>
    </row>
    <row r="31" spans="2:16" x14ac:dyDescent="0.3">
      <c r="B31" s="62" t="s">
        <v>37</v>
      </c>
      <c r="C31" s="54">
        <v>1144</v>
      </c>
      <c r="D31" s="54">
        <v>1092</v>
      </c>
      <c r="E31" s="54">
        <v>1092</v>
      </c>
      <c r="F31" s="54">
        <v>1092</v>
      </c>
      <c r="G31" s="54">
        <v>468</v>
      </c>
      <c r="H31" s="54">
        <v>1040</v>
      </c>
      <c r="I31" s="54">
        <v>1092</v>
      </c>
      <c r="J31" s="54">
        <v>1040</v>
      </c>
      <c r="K31" s="54">
        <v>832</v>
      </c>
      <c r="L31" s="54">
        <v>1196</v>
      </c>
      <c r="M31" s="54">
        <v>988</v>
      </c>
      <c r="N31" s="54"/>
      <c r="P31" s="61">
        <f>SUM(C31:N31)</f>
        <v>11076</v>
      </c>
    </row>
    <row r="32" spans="2:16" x14ac:dyDescent="0.3">
      <c r="B32" s="62" t="s">
        <v>38</v>
      </c>
      <c r="C32" s="54">
        <v>508.40800000000002</v>
      </c>
      <c r="D32" s="54">
        <v>489.84399999999999</v>
      </c>
      <c r="E32" s="54">
        <v>489.84399999999999</v>
      </c>
      <c r="F32" s="54">
        <v>489.84399999999999</v>
      </c>
      <c r="G32" s="54">
        <v>267.07600000000002</v>
      </c>
      <c r="H32" s="54">
        <v>471.28</v>
      </c>
      <c r="I32" s="54">
        <v>489.84399999999999</v>
      </c>
      <c r="J32" s="54">
        <v>471.28</v>
      </c>
      <c r="K32" s="54">
        <v>397.024</v>
      </c>
      <c r="L32" s="54">
        <v>526.97199999999998</v>
      </c>
      <c r="M32" s="54">
        <v>452.71600000000001</v>
      </c>
      <c r="N32" s="54"/>
      <c r="P32" s="61">
        <f>SUM(C32:N32)</f>
        <v>5054.1320000000005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'2023'!P27+'2024'!P29</f>
        <v>1580.0680000000075</v>
      </c>
    </row>
    <row r="4" spans="2:3" ht="16.95" customHeight="1" x14ac:dyDescent="0.3">
      <c r="B4" s="38" t="s">
        <v>39</v>
      </c>
      <c r="C4" s="40">
        <f>'2023'!P12+'2024'!P12</f>
        <v>19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2024-12-04T15:47:33Z</dcterms:modified>
</cp:coreProperties>
</file>