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5C17A9AD-7AD3-4BD7-91EC-E812777A98FD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<sst xmlns="http://schemas.openxmlformats.org/spreadsheetml/2006/main" count="75" uniqueCount="41">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</sst>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M22" sqref="M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>
        <x:v>20</x:v>
      </x:c>
      <x:c r="M6" s="33">
        <x:v>20</x:v>
      </x:c>
      <x:c r="N6" s="33">
        <x:v>0</x:v>
      </x:c>
      <x:c r="O6" s="31"/>
      <x:c r="P6" s="52">
        <x:f>SUM(C6:N6)</x:f>
        <x:v>220</x:v>
      </x:c>
    </x:row>
    <x:row r="7" spans="2:16" x14ac:dyDescent="0.3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>
        <x:v>21</x:v>
      </x:c>
      <x:c r="L7" s="33">
        <x:v>20</x:v>
      </x:c>
      <x:c r="M7" s="33">
        <x:v>4</x:v>
      </x:c>
      <x:c r="N7" s="33">
        <x:v>18</x:v>
      </x:c>
      <x:c r="O7" s="31"/>
      <x:c r="P7" s="52">
        <x:f>SUM(C7:N7)</x:f>
        <x:v>210</x:v>
      </x:c>
    </x:row>
    <x:row r="8" spans="2:16" x14ac:dyDescent="0.3">
      <x:c r="B8" s="16" t="s">
        <x:v>21</x:v>
      </x:c>
      <x:c r="C8" s="32">
        <x:f t="shared" ref="C8:N8" si="0">C7-C6</x:f>
        <x:v>1</x:v>
      </x:c>
      <x:c r="D8" s="32">
        <x:f t="shared" si="0"/>
        <x:v>-1</x:v>
      </x:c>
      <x:c r="E8" s="32">
        <x:f t="shared" si="0"/>
        <x:v>0</x:v>
      </x:c>
      <x:c r="F8" s="32">
        <x:f t="shared" si="0"/>
        <x:v>-2</x:v>
      </x:c>
      <x:c r="G8" s="32">
        <x:f t="shared" si="0"/>
        <x:v>-3</x:v>
      </x:c>
      <x:c r="H8" s="32">
        <x:f t="shared" si="0"/>
        <x:v>2</x:v>
      </x:c>
      <x:c r="I8" s="32">
        <x:f t="shared" si="0"/>
        <x:v>-11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-16</x:v>
      </x:c>
      <x:c r="N8" s="32">
        <x:f t="shared" si="0"/>
        <x:v>18</x:v>
      </x:c>
      <x:c r="O8" s="31"/>
      <x:c r="P8" s="52">
        <x:f>SUM(C8:N8)</x:f>
        <x:v>-10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>
        <x:v>21</x:v>
      </x:c>
      <x:c r="L11" s="10">
        <x:v>20</x:v>
      </x:c>
      <x:c r="M11" s="10">
        <x:v>4</x:v>
      </x:c>
      <x:c r="N11" s="10">
        <x:v>18</x:v>
      </x:c>
      <x:c r="P11" s="53">
        <x:f>SUM(C11:N11)</x:f>
        <x:v>210</x:v>
      </x:c>
    </x:row>
    <x:row r="12" spans="2:16" x14ac:dyDescent="0.3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>
        <x:v>0</x:v>
      </x:c>
      <x:c r="M12" s="11">
        <x:v>0</x:v>
      </x:c>
      <x:c r="N12" s="11">
        <x:v>2</x:v>
      </x:c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>
        <x:v>2</x:v>
      </x:c>
      <x:c r="M13" s="11">
        <x:v>17</x:v>
      </x:c>
      <x:c r="N13" s="11"/>
      <x:c r="P13" s="53">
        <x:f>SUM(C13:N13)</x:f>
        <x:v>19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  <x:v>10045</x:v>
      </x:c>
      <x:c r="I17" s="9">
        <x:f>I11*Params!$C$5*(1-Params!$C$3)-Params!$C$4</x:f>
        <x:v>4065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9125</x:v>
      </x:c>
      <x:c r="M17" s="9">
        <x:f>M11*Params!$C$5*(1-Params!$C$3)-Params!$C$4</x:f>
        <x:v>1765</x:v>
      </x:c>
      <x:c r="N17" s="9">
        <x:f>N11*Params!$C$5*(1-Params!$C$3)-Params!$C$4</x:f>
        <x:v>8205</x:v>
      </x:c>
      <x:c r="O17" s="4"/>
      <x:c r="P17" s="37">
        <x:f>SUM(C17:N17)</x:f>
        <x:v>95700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9585</x:v>
      </x:c>
      <x:c r="D19" s="25">
        <x:f t="shared" si="1"/>
        <x:v>8665</x:v>
      </x:c>
      <x:c r="E19" s="25">
        <x:f t="shared" si="1"/>
        <x:v>9125</x:v>
      </x:c>
      <x:c r="F19" s="25">
        <x:f t="shared" si="1"/>
        <x:v>8205</x:v>
      </x:c>
      <x:c r="G19" s="25">
        <x:f t="shared" si="1"/>
        <x:v>7745</x:v>
      </x:c>
      <x:c r="H19" s="25">
        <x:f t="shared" si="1"/>
        <x:v>10045</x:v>
      </x:c>
      <x:c r="I19" s="25">
        <x:f t="shared" si="1"/>
        <x:v>4065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9125</x:v>
      </x:c>
      <x:c r="M19" s="25">
        <x:f t="shared" si="1"/>
        <x:v>1765</x:v>
      </x:c>
      <x:c r="N19" s="25">
        <x:f t="shared" si="1"/>
        <x:v>8205</x:v>
      </x:c>
      <x:c r="O19" s="5"/>
      <x:c r="P19" s="38">
        <x:f>SUM(C19:N19)</x:f>
        <x:v>95700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>
        <x:v>5587.78</x:v>
      </x:c>
      <x:c r="L22" s="9">
        <x:v>5348.32</x:v>
      </x:c>
      <x:c r="M22" s="9">
        <x:v>1854.03</x:v>
      </x:c>
      <x:c r="N22" s="9">
        <x:v>5555.38</x:v>
      </x:c>
      <x:c r="O22" s="4"/>
      <x:c r="P22" s="39">
        <x:f>SUM(C22:N22)</x:f>
        <x:v>64962.63</x:v>
      </x:c>
    </x:row>
    <x:row r="23" spans="2:16" x14ac:dyDescent="0.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  <x:v>1418.5300000000002</x:v>
      </x:c>
      <x:c r="I23" s="9">
        <x:f>1102.41+1870.48</x:f>
        <x:v>2972.8900000000003</x:v>
      </x:c>
      <x:c r="J23" s="9">
        <x:f>1102.41+1899.41</x:f>
        <x:v>3001.82</x:v>
      </x:c>
      <x:c r="K23" s="9">
        <x:f>1054.99+1791.88</x:f>
        <x:v>2846.87</x:v>
      </x:c>
      <x:c r="L23" s="9">
        <x:f>1007.69+1708.04</x:f>
        <x:v>2715.73</x:v>
      </x:c>
      <x:c r="M23" s="9">
        <x:f>306.78+515.97</x:f>
        <x:v>822.75</x:v>
      </x:c>
      <x:c r="N23" s="9">
        <x:f>1136.57+1828.48</x:f>
        <x:v>2965.05</x:v>
      </x:c>
      <x:c r="O23" s="4"/>
      <x:c r="P23" s="39">
        <x:f>SUM(C23:N23)</x:f>
        <x:v>33231.189999999995</x:v>
      </x:c>
    </x:row>
    <x:row r="24" spans="2:16" x14ac:dyDescent="0.3">
      <x:c r="B24" s="7" t="s">
        <x:v>3</x:v>
      </x:c>
      <x:c r="C24" s="40">
        <x:f t="shared" ref="C24:N24" si="2">SUM(C22:C23)</x:f>
        <x:v>9120.9500000000007</x:v>
      </x:c>
      <x:c r="D24" s="40">
        <x:f t="shared" si="2"/>
        <x:v>9123.59</x:v>
      </x:c>
      <x:c r="E24" s="40">
        <x:f t="shared" si="2"/>
        <x:v>9123.59</x:v>
      </x:c>
      <x:c r="F24" s="40">
        <x:f t="shared" si="2"/>
        <x:v>9128.84</x:v>
      </x:c>
      <x:c r="G24" s="40">
        <x:f t="shared" si="2"/>
        <x:v>9126.2800000000007</x:v>
      </x:c>
      <x:c r="H24" s="40">
        <x:f t="shared" si="2"/>
        <x:v>7245.67</x:v>
      </x:c>
      <x:c r="I24" s="40">
        <x:f t="shared" si="2"/>
        <x:v>8800.0300000000007</x:v>
      </x:c>
      <x:c r="J24" s="40">
        <x:f t="shared" si="2"/>
        <x:v>8828.9600000000009</x:v>
      </x:c>
      <x:c r="K24" s="40">
        <x:f t="shared" si="2"/>
        <x:v>8434.65</x:v>
      </x:c>
      <x:c r="L24" s="40">
        <x:f t="shared" si="2"/>
        <x:v>8064.0499999999993</x:v>
      </x:c>
      <x:c r="M24" s="40">
        <x:f t="shared" si="2"/>
        <x:v>2676.7799999999997</x:v>
      </x:c>
      <x:c r="N24" s="40">
        <x:f t="shared" si="2"/>
        <x:v>8520.43</x:v>
      </x:c>
      <x:c r="O24" s="4"/>
      <x:c r="P24" s="41">
        <x:f>SUM(C24:N24)</x:f>
        <x:v>98193.82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464.04999999999927</x:v>
      </x:c>
      <x:c r="D26" s="44">
        <x:f t="shared" si="3"/>
        <x:v>-458.59000000000015</x:v>
      </x:c>
      <x:c r="E26" s="44">
        <x:f t="shared" si="3"/>
        <x:v>1.4099999999998545</x:v>
      </x:c>
      <x:c r="F26" s="44">
        <x:f t="shared" si="3"/>
        <x:v>-923.84000000000015</x:v>
      </x:c>
      <x:c r="G26" s="44">
        <x:f t="shared" si="3"/>
        <x:v>-1381.2800000000007</x:v>
      </x:c>
      <x:c r="H26" s="44">
        <x:f t="shared" si="3"/>
        <x:v>2799.33</x:v>
      </x:c>
      <x:c r="I26" s="44">
        <x:f t="shared" si="3"/>
        <x:v>-4735.0300000000007</x:v>
      </x:c>
      <x:c r="J26" s="44">
        <x:f t="shared" si="3"/>
        <x:v>756.03999999999905</x:v>
      </x:c>
      <x:c r="K26" s="44">
        <x:f t="shared" si="3"/>
        <x:v>1150.3500000000004</x:v>
      </x:c>
      <x:c r="L26" s="44">
        <x:f t="shared" si="3"/>
        <x:v>1060.9500000000007</x:v>
      </x:c>
      <x:c r="M26" s="44">
        <x:f t="shared" si="3"/>
        <x:v>-911.77999999999975</x:v>
      </x:c>
      <x:c r="N26" s="44">
        <x:f t="shared" si="3"/>
        <x:v>-315.43000000000029</x:v>
      </x:c>
      <x:c r="P26" s="54">
        <x:f>SUM(C26:N26)</x:f>
        <x:v>-2493.8200000000024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8D2F960-30A2-4F85-9787-0761D92B56D8}" mc:Ignorable="x14ac xr xr2 xr3">
  <x:dimension ref="B1:P27"/>
  <x:sheetViews>
    <x:sheetView tabSelected="1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5</x:v>
      </x:c>
      <x:c r="L6" s="33">
        <x:v>20</x:v>
      </x:c>
      <x:c r="M6" s="33"/>
      <x:c r="N6" s="33"/>
      <x:c r="O6" s="31"/>
      <x:c r="P6" s="52">
        <x:f>SUM(C6:N6)</x:f>
        <x:v>165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33">
        <x:v>21</x:v>
      </x:c>
      <x:c r="G7" s="33">
        <x:v>18</x:v>
      </x:c>
      <x:c r="H7" s="33">
        <x:v>20</x:v>
      </x:c>
      <x:c r="I7" s="33">
        <x:v>17</x:v>
      </x:c>
      <x:c r="J7" s="33">
        <x:v>20</x:v>
      </x:c>
      <x:c r="K7" s="33">
        <x:v>9</x:v>
      </x:c>
      <x:c r="L7" s="33">
        <x:v>23</x:v>
      </x:c>
      <x:c r="M7" s="33"/>
      <x:c r="N7" s="33"/>
      <x:c r="O7" s="31"/>
      <x:c r="P7" s="52">
        <x:f>SUM(C7:N7)</x:f>
        <x:v>165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21</x:v>
      </x:c>
      <x:c r="G11" s="10">
        <x:v>18</x:v>
      </x:c>
      <x:c r="H11" s="10">
        <x:v>20</x:v>
      </x:c>
      <x:c r="I11" s="10">
        <x:v>17</x:v>
      </x:c>
      <x:c r="J11" s="10">
        <x:v>20</x:v>
      </x:c>
      <x:c r="K11" s="10">
        <x:v>9</x:v>
      </x:c>
      <x:c r="L11" s="10">
        <x:v>23</x:v>
      </x:c>
      <x:c r="M11" s="10"/>
      <x:c r="N11" s="10"/>
      <x:c r="P11" s="53">
        <x:f>SUM(C11:N11)</x:f>
        <x:v>165</x:v>
      </x:c>
    </x:row>
    <x:row r="12">
      <x:c r="B12" s="8" t="s">
        <x:v>15</x:v>
      </x:c>
      <x:c r="C12" s="11"/>
      <x:c r="D12" s="11"/>
      <x:c r="E12" s="11">
        <x:v>0</x:v>
      </x:c>
      <x:c r="F12" s="11"/>
      <x:c r="G12" s="11">
        <x:v>0</x:v>
      </x:c>
      <x:c r="H12" s="11"/>
      <x:c r="I12" s="11">
        <x:v>0</x:v>
      </x:c>
      <x:c r="J12" s="11">
        <x:v>0</x:v>
      </x:c>
      <x:c r="K12" s="11">
        <x:v>0</x:v>
      </x:c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>
        <x:v>4</x:v>
      </x:c>
      <x:c r="F13" s="11"/>
      <x:c r="G13" s="11">
        <x:v>1</x:v>
      </x:c>
      <x:c r="H13" s="11"/>
      <x:c r="I13" s="11"/>
      <x:c r="J13" s="11">
        <x:v>1</x:v>
      </x:c>
      <x:c r="K13" s="11">
        <x:v>12</x:v>
      </x:c>
      <x:c r="L13" s="11"/>
      <x:c r="M13" s="11"/>
      <x:c r="N13" s="11"/>
      <x:c r="P13" s="53">
        <x:f>SUM(C13:N13)</x:f>
        <x:v>18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9585</x:v>
      </x:c>
      <x:c r="E17" s="9">
        <x:f>E11*Params!$C$5*(1-Params!$C$3)-Params!$C$4</x:f>
        <x:v>7745</x:v>
      </x:c>
      <x:c r="F17" s="9">
        <x:f>F11*Params!$C$6*(1-Params!$C$3)-Params!$C$4</x:f>
        <x:v>9778.2</x:v>
      </x:c>
      <x:c r="G17" s="9">
        <x:f>G11*Params!$C$6*(1-Params!$C$3)-Params!$C$4</x:f>
        <x:v>8370.6</x:v>
      </x:c>
      <x:c r="H17" s="9">
        <x:f>H11*Params!$C$6*(1-Params!$C$3)-Params!$C$4</x:f>
        <x:v>9309</x:v>
      </x:c>
      <x:c r="I17" s="9">
        <x:f>I11*Params!$C$6*(1-Params!$C$3)-Params!$C$4</x:f>
        <x:v>7901.400000000001</x:v>
      </x:c>
      <x:c r="J17" s="9">
        <x:f>J11*Params!$C$6*(1-Params!$C$3)-Params!$C$4</x:f>
        <x:v>9309</x:v>
      </x:c>
      <x:c r="K17" s="9">
        <x:f>K11*Params!$C$6*(1-Params!$C$3)-Params!$C$4</x:f>
      </x:c>
      <x:c r="L17" s="9">
        <x:f>L11*Params!$C$6*(1-Params!$C$3)-Params!$C$4</x:f>
      </x:c>
      <x:c r="M17" s="9"/>
      <x:c r="N17" s="9"/>
      <x:c r="O17" s="4"/>
      <x:c r="P17" s="37">
        <x:f>SUM(C17:N17)</x:f>
        <x:v>76191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76191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5761.7</x:v>
      </x:c>
      <x:c r="D22" s="9">
        <x:v>5761.7</x:v>
      </x:c>
      <x:c r="E22" s="9">
        <x:v>4818.97</x:v>
      </x:c>
      <x:c r="F22" s="9">
        <x:v>5761.7</x:v>
      </x:c>
      <x:c r="G22" s="9">
        <x:v>5525.33</x:v>
      </x:c>
      <x:c r="H22" s="9">
        <x:v>5761.7</x:v>
      </x:c>
      <x:c r="I22" s="9">
        <x:v>5517.81</x:v>
      </x:c>
      <x:c r="J22" s="9">
        <x:v>5525.33</x:v>
      </x:c>
      <x:c r="K22" s="9">
        <x:v>2571.32</x:v>
      </x:c>
      <x:c r="L22" s="9">
        <x:v>5793.04</x:v>
      </x:c>
      <x:c r="M22" s="9"/>
      <x:c r="N22" s="9"/>
      <x:c r="O22" s="4"/>
      <x:c r="P22" s="39">
        <x:f>SUM(C22:N22)</x:f>
        <x:v>47005.56</x:v>
      </x:c>
    </x:row>
    <x:row r="23">
      <x:c r="B23" s="8" t="s">
        <x:v>8</x:v>
      </x:c>
      <x:c r="C23" s="9">
        <x:f>1174.94+2239.55</x:f>
        <x:v>3414.4900000000002</x:v>
      </x:c>
      <x:c r="D23" s="9">
        <x:f>1174.94+2236.78</x:f>
        <x:v>3411.7200000000003</x:v>
      </x:c>
      <x:c r="E23" s="9">
        <x:f>972.19+1848.05</x:f>
        <x:v>2820.24</x:v>
      </x:c>
      <x:c r="F23" s="9">
        <x:f>1174.94+2236.78</x:f>
        <x:v>3411.7200000000003</x:v>
      </x:c>
      <x:c r="G23" s="9">
        <x:f>1124.94+2163</x:f>
        <x:v>3287.94</x:v>
      </x:c>
      <x:c r="H23" s="9">
        <x:f>1174.94+2260.97</x:f>
        <x:v>3435.91</x:v>
      </x:c>
      <x:c r="I23" s="9">
        <x:f>1120.43+2144.26</x:f>
        <x:v>3264.6900000000005</x:v>
      </x:c>
      <x:c r="J23" s="9">
        <x:f>1124.94+2165.57</x:f>
        <x:v>3290.51</x:v>
      </x:c>
      <x:c r="K23" s="9">
        <x:f>547.03+1020.04</x:f>
      </x:c>
      <x:c r="L23" s="9">
        <x:f>1169.32+2240.99</x:f>
      </x:c>
      <x:c r="M23" s="9"/>
      <x:c r="N23" s="9"/>
      <x:c r="O23" s="4"/>
      <x:c r="P23" s="39">
        <x:f>SUM(C23:N23)</x:f>
        <x:v>27904.290000000008</x:v>
      </x:c>
    </x:row>
    <x:row r="24">
      <x:c r="B24" s="60" t="s">
        <x:v>39</x:v>
      </x:c>
      <x:c r="C24" s="61"/>
      <x:c r="D24" s="61"/>
      <x:c r="E24" s="61"/>
      <x:c r="F24" s="61">
        <x:v>358.32</x:v>
      </x:c>
      <x:c r="G24" s="61"/>
      <x:c r="H24" s="61"/>
      <x:c r="I24" s="61">
        <x:v>807.42</x:v>
      </x:c>
      <x:c r="J24" s="61"/>
      <x:c r="K24" s="61"/>
      <x:c r="L24" s="61"/>
      <x:c r="M24" s="61"/>
      <x:c r="N24" s="61"/>
      <x:c r="O24" s="4"/>
      <x:c r="P24" s="39">
        <x:f>SUM(C24:N24)</x:f>
        <x:v>1165.74</x:v>
      </x:c>
    </x:row>
    <x:row r="25">
      <x:c r="B25" s="7" t="s">
        <x:v>3</x:v>
      </x:c>
      <x:c r="C25" s="40">
        <x:f>SUM(C22:C23)</x:f>
        <x:v>9176.19</x:v>
      </x:c>
      <x:c r="D25" s="40">
        <x:f>SUM(D22:D23)</x:f>
        <x:v>9173.42</x:v>
      </x:c>
      <x:c r="E25" s="40">
        <x:f>SUM(E22:E23)</x:f>
        <x:v>7639.21</x:v>
      </x:c>
      <x:c r="F25" s="40">
        <x:f>SUM(F22:F23)</x:f>
        <x:v>9173.42</x:v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75717.26999999999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473.72999999999956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0" sqref="C10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22</x:v>
      </x:c>
      <x:c r="C2" s="66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  <x:row r="6" spans="2:3" x14ac:dyDescent="0.3">
      <x:c r="B6" s="62" t="s">
        <x:v>40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23</x:v>
      </x:c>
      <x:c r="C2" s="67"/>
    </x:row>
    <x:row r="3" spans="2:3" ht="16.95" customHeight="1" x14ac:dyDescent="0.3">
      <x:c r="B3" s="34" t="s">
        <x:v>24</x:v>
      </x:c>
      <x:c r="C3" s="35">
        <x:f>'2023'!P26+'2024'!P27</x:f>
        <x:v>-2020.0900000000029</x:v>
      </x:c>
    </x:row>
    <x:row r="4" spans="2:3" ht="16.95" customHeight="1" x14ac:dyDescent="0.3">
      <x:c r="B4" s="34" t="s">
        <x:v>26</x:v>
      </x:c>
      <x:c r="C4" s="36">
        <x:f>SUM('2023'!P12)+('2024'!P12)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2024-10-31T22:56:04Z</dcterms:modified>
</cp:coreProperties>
</file>