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8\Normal\"/>
    </mc:Choice>
  </mc:AlternateContent>
  <xr:revisionPtr revIDLastSave="0" documentId="13_ncr:1_{53405A4B-BCB2-4243-97CE-8BCD8EDF3EB0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'2024'!$B$27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nouha</author>
  </authors>
  <commentList>
    <comment ref="E2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nouha:</t>
        </r>
        <r>
          <rPr>
            <sz val="9"/>
            <color indexed="81"/>
            <rFont val="Tahoma"/>
            <family val="2"/>
          </rPr>
          <t xml:space="preserve">
Déduction de sa cagnote</t>
        </r>
      </text>
    </comment>
  </commentList>
</comments>
</file>

<file path=xl/sharedStrings.xml><?xml version="1.0" encoding="utf-8"?>
<sst xmlns="http://schemas.openxmlformats.org/spreadsheetml/2006/main" count="75" uniqueCount="40">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</sst>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1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7"/>
  <x:sheetViews>
    <x:sheetView topLeftCell="A4" workbookViewId="0">
      <x:selection activeCell="E24" sqref="E24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2" t="s">
        <x:v>9</x:v>
      </x:c>
    </x:row>
    <x:row r="2" spans="2:16" x14ac:dyDescent="0.3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228</x:v>
      </x:c>
    </x:row>
    <x:row r="7" spans="2:16" x14ac:dyDescent="0.3">
      <x:c r="B7" s="8" t="s">
        <x:v>20</x:v>
      </x:c>
      <x:c r="C7" s="33">
        <x:v>21</x:v>
      </x:c>
      <x:c r="D7" s="33">
        <x:v>20</x:v>
      </x:c>
      <x:c r="E7" s="33">
        <x:v>23</x:v>
      </x:c>
      <x:c r="F7" s="33">
        <x:v>15</x:v>
      </x:c>
      <x:c r="G7" s="33">
        <x:v>18</x:v>
      </x:c>
      <x:c r="H7" s="33">
        <x:v>22</x:v>
      </x:c>
      <x:c r="I7" s="33">
        <x:v>16</x:v>
      </x:c>
      <x:c r="J7" s="33">
        <x:v>22</x:v>
      </x:c>
      <x:c r="K7" s="33">
        <x:v>21</x:v>
      </x:c>
      <x:c r="L7" s="33">
        <x:v>22</x:v>
      </x:c>
      <x:c r="M7" s="33">
        <x:v>14</x:v>
      </x:c>
      <x:c r="N7" s="33">
        <x:v>20</x:v>
      </x:c>
      <x:c r="O7" s="31"/>
      <x:c r="P7" s="52">
        <x:f>SUM(C7:N7)</x:f>
        <x:v>234</x:v>
      </x:c>
    </x:row>
    <x:row r="8" spans="2:16" x14ac:dyDescent="0.3">
      <x:c r="B8" s="16" t="s">
        <x:v>21</x:v>
      </x:c>
      <x:c r="C8" s="32">
        <x:f t="shared" ref="C8:N8" si="0">C7-C6</x:f>
        <x:v>2</x:v>
      </x:c>
      <x:c r="D8" s="32">
        <x:f t="shared" si="0"/>
        <x:v>1</x:v>
      </x:c>
      <x:c r="E8" s="32">
        <x:f t="shared" si="0"/>
        <x:v>4</x:v>
      </x:c>
      <x:c r="F8" s="32">
        <x:f t="shared" si="0"/>
        <x:v>-4</x:v>
      </x:c>
      <x:c r="G8" s="32">
        <x:f t="shared" si="0"/>
        <x:v>-1</x:v>
      </x:c>
      <x:c r="H8" s="32">
        <x:f t="shared" si="0"/>
        <x:v>3</x:v>
      </x:c>
      <x:c r="I8" s="32">
        <x:f t="shared" si="0"/>
        <x:v>-3</x:v>
      </x:c>
      <x:c r="J8" s="32">
        <x:f t="shared" si="0"/>
        <x:v>3</x:v>
      </x:c>
      <x:c r="K8" s="32">
        <x:f t="shared" si="0"/>
        <x:v>2</x:v>
      </x:c>
      <x:c r="L8" s="32">
        <x:f t="shared" si="0"/>
        <x:v>3</x:v>
      </x:c>
      <x:c r="M8" s="32">
        <x:f t="shared" si="0"/>
        <x:v>-5</x:v>
      </x:c>
      <x:c r="N8" s="32">
        <x:f t="shared" si="0"/>
        <x:v>1</x:v>
      </x:c>
      <x:c r="O8" s="31"/>
      <x:c r="P8" s="52">
        <x:f>SUM(C8:N8)</x:f>
        <x:v>6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>
        <x:v>21</x:v>
      </x:c>
      <x:c r="D11" s="10">
        <x:v>20</x:v>
      </x:c>
      <x:c r="E11" s="10">
        <x:v>23</x:v>
      </x:c>
      <x:c r="F11" s="10">
        <x:v>15</x:v>
      </x:c>
      <x:c r="G11" s="10">
        <x:v>17.5</x:v>
      </x:c>
      <x:c r="H11" s="10">
        <x:v>22</x:v>
      </x:c>
      <x:c r="I11" s="10">
        <x:v>16</x:v>
      </x:c>
      <x:c r="J11" s="10">
        <x:v>22</x:v>
      </x:c>
      <x:c r="K11" s="10">
        <x:v>21</x:v>
      </x:c>
      <x:c r="L11" s="10">
        <x:v>22</x:v>
      </x:c>
      <x:c r="M11" s="10">
        <x:v>14</x:v>
      </x:c>
      <x:c r="N11" s="10">
        <x:v>20</x:v>
      </x:c>
      <x:c r="P11" s="53">
        <x:f>SUM(C11:N11)</x:f>
        <x:v>233.5</x:v>
      </x:c>
    </x:row>
    <x:row r="12" spans="2:16" x14ac:dyDescent="0.3">
      <x:c r="B12" s="8" t="s">
        <x:v>15</x:v>
      </x:c>
      <x:c r="C12" s="11">
        <x:v>1</x:v>
      </x:c>
      <x:c r="D12" s="11"/>
      <x:c r="E12" s="11"/>
      <x:c r="F12" s="11">
        <x:v>4</x:v>
      </x:c>
      <x:c r="G12" s="11">
        <x:v>1.5</x:v>
      </x:c>
      <x:c r="H12" s="11"/>
      <x:c r="I12" s="11">
        <x:v>4</x:v>
      </x:c>
      <x:c r="J12" s="11"/>
      <x:c r="K12" s="11"/>
      <x:c r="L12" s="11"/>
      <x:c r="M12" s="11">
        <x:v>7</x:v>
      </x:c>
      <x:c r="N12" s="11"/>
      <x:c r="P12" s="53">
        <x:f>SUM(C12:N12)</x:f>
        <x:v>17.5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>
        <x:f>C11*Params!$C$5*(1-Params!$C$3)-Params!$C$4</x:f>
        <x:v>8039.4000000000005</x:v>
      </x:c>
      <x:c r="D17" s="9">
        <x:f>D11*Params!$C$5*(1-Params!$C$3)-Params!$C$4</x:f>
        <x:v>7653</x:v>
      </x:c>
      <x:c r="E17" s="9">
        <x:f>E11*Params!$C$5*(1-Params!$C$3)-Params!$C$4</x:f>
        <x:v>8812.2000000000007</x:v>
      </x:c>
      <x:c r="F17" s="9">
        <x:f>F11*Params!$C$5*(1-Params!$C$3)-Params!$C$4</x:f>
        <x:v>5721</x:v>
      </x:c>
      <x:c r="G17" s="9">
        <x:f>G11*Params!$C$5*(1-Params!$C$3)-Params!$C$4</x:f>
        <x:v>6687</x:v>
      </x:c>
      <x:c r="H17" s="9">
        <x:f>H11*Params!$C$5*(1-Params!$C$3)-Params!$C$4</x:f>
        <x:v>8425.8000000000011</x:v>
      </x:c>
      <x:c r="I17" s="9">
        <x:f>I11*Params!$C$5*(1-Params!$C$3)-Params!$C$4</x:f>
        <x:v>6107.4000000000005</x:v>
      </x:c>
      <x:c r="J17" s="9">
        <x:f>J11*Params!$C$5*(1-Params!$C$3)-Params!$C$4</x:f>
        <x:v>8425.8000000000011</x:v>
      </x:c>
      <x:c r="K17" s="9">
        <x:f>K11*Params!$C$5*(1-Params!$C$3)-Params!$C$4</x:f>
        <x:v>8039.4000000000005</x:v>
      </x:c>
      <x:c r="L17" s="9">
        <x:f>L11*Params!$C$5*(1-Params!$C$3)-Params!$C$4</x:f>
        <x:v>8425.8000000000011</x:v>
      </x:c>
      <x:c r="M17" s="9">
        <x:f>M11*Params!$C$5*(1-Params!$C$3)-Params!$C$4</x:f>
        <x:v>5334.6</x:v>
      </x:c>
      <x:c r="N17" s="9">
        <x:f>N11*Params!$C$5*(1-Params!$C$3)-Params!$C$4</x:f>
        <x:v>7653</x:v>
      </x:c>
      <x:c r="O17" s="4"/>
      <x:c r="P17" s="37">
        <x:f>SUM(C17:N17)</x:f>
        <x:v>89324.400000000023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8039.4000000000005</x:v>
      </x:c>
      <x:c r="D19" s="25">
        <x:f t="shared" si="1"/>
        <x:v>7653</x:v>
      </x:c>
      <x:c r="E19" s="25">
        <x:f t="shared" si="1"/>
        <x:v>8812.2000000000007</x:v>
      </x:c>
      <x:c r="F19" s="25">
        <x:f t="shared" si="1"/>
        <x:v>5721</x:v>
      </x:c>
      <x:c r="G19" s="25">
        <x:f t="shared" si="1"/>
        <x:v>6687</x:v>
      </x:c>
      <x:c r="H19" s="25">
        <x:f t="shared" si="1"/>
        <x:v>8425.8000000000011</x:v>
      </x:c>
      <x:c r="I19" s="25">
        <x:f t="shared" si="1"/>
        <x:v>6107.4000000000005</x:v>
      </x:c>
      <x:c r="J19" s="25">
        <x:f t="shared" si="1"/>
        <x:v>8425.8000000000011</x:v>
      </x:c>
      <x:c r="K19" s="25">
        <x:f t="shared" si="1"/>
        <x:v>8039.4000000000005</x:v>
      </x:c>
      <x:c r="L19" s="25">
        <x:f t="shared" si="1"/>
        <x:v>8425.8000000000011</x:v>
      </x:c>
      <x:c r="M19" s="25">
        <x:f t="shared" si="1"/>
        <x:v>5334.6</x:v>
      </x:c>
      <x:c r="N19" s="25">
        <x:f t="shared" si="1"/>
        <x:v>7653</x:v>
      </x:c>
      <x:c r="O19" s="5"/>
      <x:c r="P19" s="38">
        <x:f>SUM(C19:N19)</x:f>
        <x:v>89324.400000000023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>
        <x:v>4877.8500000000004</x:v>
      </x:c>
      <x:c r="D22" s="9">
        <x:v>4877.8500000000004</x:v>
      </x:c>
      <x:c r="E22" s="9">
        <x:v>4877.8500000000004</x:v>
      </x:c>
      <x:c r="F22" s="9">
        <x:v>4877.8500000000004</x:v>
      </x:c>
      <x:c r="G22" s="9">
        <x:v>4877.8500000000004</x:v>
      </x:c>
      <x:c r="H22" s="9">
        <x:v>4877.8500000000004</x:v>
      </x:c>
      <x:c r="I22" s="9">
        <x:v>4877.8500000000004</x:v>
      </x:c>
      <x:c r="J22" s="9">
        <x:v>4877.8500000000004</x:v>
      </x:c>
      <x:c r="K22" s="9">
        <x:v>4877.8500000000004</x:v>
      </x:c>
      <x:c r="L22" s="9">
        <x:v>4877.8500000000004</x:v>
      </x:c>
      <x:c r="M22" s="9">
        <x:v>4877.8500000000004</x:v>
      </x:c>
      <x:c r="N22" s="9">
        <x:v>5357.7</x:v>
      </x:c>
      <x:c r="O22" s="4"/>
      <x:c r="P22" s="39">
        <x:f>SUM(C22:N22)</x:f>
        <x:v>59014.049999999988</x:v>
      </x:c>
    </x:row>
    <x:row r="23" spans="2:16" x14ac:dyDescent="0.3">
      <x:c r="B23" s="8" t="s">
        <x:v>8</x:v>
      </x:c>
      <x:c r="C23" s="9">
        <x:f>901.43+1506.2</x:f>
        <x:v>2407.63</x:v>
      </x:c>
      <x:c r="D23" s="9">
        <x:f>901.43+1508.84</x:f>
        <x:v>2410.27</x:v>
      </x:c>
      <x:c r="E23" s="9">
        <x:f>901.43+1506.2</x:f>
        <x:v>2407.63</x:v>
      </x:c>
      <x:c r="F23" s="9">
        <x:f>901.43+1506.2</x:f>
        <x:v>2407.63</x:v>
      </x:c>
      <x:c r="G23" s="9">
        <x:f>901.43+1518.89</x:f>
        <x:v>2420.3200000000002</x:v>
      </x:c>
      <x:c r="H23" s="9">
        <x:f>901.43+1511.24</x:f>
        <x:v>2412.67</x:v>
      </x:c>
      <x:c r="I23" s="9">
        <x:f>901.43+1507.28</x:f>
        <x:v>2408.71</x:v>
      </x:c>
      <x:c r="J23" s="9">
        <x:f>901.43+1517.81</x:f>
        <x:v>2419.2399999999998</x:v>
      </x:c>
      <x:c r="K23" s="9">
        <x:f>901.43+1507.28</x:f>
        <x:v>2408.71</x:v>
      </x:c>
      <x:c r="L23" s="9">
        <x:f>901.43+1507.28</x:f>
        <x:v>2408.71</x:v>
      </x:c>
      <x:c r="M23" s="9">
        <x:f>901.43+1507.28</x:f>
        <x:v>2408.71</x:v>
      </x:c>
      <x:c r="N23" s="9">
        <x:f>1009.58+1707.03</x:f>
        <x:v>2716.61</x:v>
      </x:c>
      <x:c r="O23" s="4"/>
      <x:c r="P23" s="39">
        <x:f>SUM(C23:N23)</x:f>
        <x:v>29236.839999999997</x:v>
      </x:c>
    </x:row>
    <x:row r="24" spans="2:16" x14ac:dyDescent="0.3">
      <x:c r="B24" s="60" t="s">
        <x:v>39</x:v>
      </x:c>
      <x:c r="C24" s="61"/>
      <x:c r="D24" s="61"/>
      <x:c r="E24" s="61">
        <x:f>982.5+46</x:f>
        <x:v>1028.5</x:v>
      </x:c>
      <x:c r="F24" s="61"/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1028.5</x:v>
      </x:c>
    </x:row>
    <x:row r="25" spans="2:16" x14ac:dyDescent="0.3">
      <x:c r="B25" s="7" t="s">
        <x:v>3</x:v>
      </x:c>
      <x:c r="C25" s="40">
        <x:f t="shared" ref="C25:N25" si="2">SUM(C22:C24)</x:f>
        <x:v>7285.4800000000005</x:v>
      </x:c>
      <x:c r="D25" s="40">
        <x:f t="shared" si="2"/>
        <x:v>7288.1200000000008</x:v>
      </x:c>
      <x:c r="E25" s="40">
        <x:f t="shared" si="2"/>
        <x:v>8313.98</x:v>
      </x:c>
      <x:c r="F25" s="40">
        <x:f t="shared" si="2"/>
        <x:v>7285.4800000000005</x:v>
      </x:c>
      <x:c r="G25" s="40">
        <x:f t="shared" si="2"/>
        <x:v>7298.17</x:v>
      </x:c>
      <x:c r="H25" s="40">
        <x:f t="shared" si="2"/>
        <x:v>7290.52</x:v>
      </x:c>
      <x:c r="I25" s="40">
        <x:f t="shared" si="2"/>
        <x:v>7286.56</x:v>
      </x:c>
      <x:c r="J25" s="40">
        <x:f t="shared" si="2"/>
        <x:v>7297.09</x:v>
      </x:c>
      <x:c r="K25" s="40">
        <x:f t="shared" si="2"/>
        <x:v>7286.56</x:v>
      </x:c>
      <x:c r="L25" s="40">
        <x:f t="shared" si="2"/>
        <x:v>7286.56</x:v>
      </x:c>
      <x:c r="M25" s="40">
        <x:f t="shared" si="2"/>
        <x:v>7286.56</x:v>
      </x:c>
      <x:c r="N25" s="40">
        <x:f t="shared" si="2"/>
        <x:v>8074.3099999999995</x:v>
      </x:c>
      <x:c r="O25" s="4"/>
      <x:c r="P25" s="41">
        <x:f>SUM(C25:N25)</x:f>
        <x:v>89279.389999999985</x:v>
      </x:c>
    </x:row>
    <x:row r="26" spans="2:16" x14ac:dyDescent="0.3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 spans="2:16" x14ac:dyDescent="0.3">
      <x:c r="B27" s="43" t="s">
        <x:v>25</x:v>
      </x:c>
      <x:c r="C27" s="44">
        <x:f t="shared" ref="C27:N27" si="3">C19-C25</x:f>
        <x:v>753.92000000000007</x:v>
      </x:c>
      <x:c r="D27" s="44">
        <x:f t="shared" si="3"/>
        <x:v>364.8799999999992</x:v>
      </x:c>
      <x:c r="E27" s="44">
        <x:f t="shared" si="3"/>
        <x:v>498.22000000000116</x:v>
      </x:c>
      <x:c r="F27" s="44">
        <x:f t="shared" si="3"/>
        <x:v>-1564.4800000000005</x:v>
      </x:c>
      <x:c r="G27" s="44">
        <x:f t="shared" si="3"/>
        <x:v>-611.17000000000007</x:v>
      </x:c>
      <x:c r="H27" s="44">
        <x:f t="shared" si="3"/>
        <x:v>1135.2800000000007</x:v>
      </x:c>
      <x:c r="I27" s="44">
        <x:f t="shared" si="3"/>
        <x:v>-1179.1599999999999</x:v>
      </x:c>
      <x:c r="J27" s="44">
        <x:f t="shared" si="3"/>
        <x:v>1128.7100000000009</x:v>
      </x:c>
      <x:c r="K27" s="44">
        <x:f t="shared" si="3"/>
        <x:v>752.84000000000015</x:v>
      </x:c>
      <x:c r="L27" s="44">
        <x:f t="shared" si="3"/>
        <x:v>1139.2400000000007</x:v>
      </x:c>
      <x:c r="M27" s="44">
        <x:f t="shared" si="3"/>
        <x:v>-1951.96</x:v>
      </x:c>
      <x:c r="N27" s="44">
        <x:f t="shared" si="3"/>
        <x:v>-421.30999999999949</x:v>
      </x:c>
      <x:c r="P27" s="54">
        <x:f>SUM(C27:N27)</x:f>
        <x:v>45.010000000002947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6B5C038-008B-41B6-A502-38FF5F6F9AD4}" mc:Ignorable="x14ac xr xr2 xr3">
  <x:dimension ref="B1:P27"/>
  <x:sheetViews>
    <x:sheetView tabSelected="1" workbookViewId="0">
      <x:selection activeCell="I7" sqref="I7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/>
      <x:c r="N6" s="33"/>
      <x:c r="O6" s="31"/>
      <x:c r="P6" s="52">
        <x:f>SUM(C6:N6)</x:f>
        <x:v>152</x:v>
      </x:c>
    </x:row>
    <x:row r="7">
      <x:c r="B7" s="8" t="s">
        <x:v>20</x:v>
      </x:c>
      <x:c r="C7" s="33">
        <x:v>19</x:v>
      </x:c>
      <x:c r="D7" s="33">
        <x:v>19</x:v>
      </x:c>
      <x:c r="E7" s="33">
        <x:v>21</x:v>
      </x:c>
      <x:c r="F7" s="33">
        <x:v>21</x:v>
      </x:c>
      <x:c r="G7" s="33">
        <x:v>14</x:v>
      </x:c>
      <x:c r="H7" s="33">
        <x:v>20</x:v>
      </x:c>
      <x:c r="I7" s="33">
        <x:v>17</x:v>
      </x:c>
      <x:c r="J7" s="33">
        <x:v>18.5</x:v>
      </x:c>
      <x:c r="K7" s="33">
        <x:v>19</x:v>
      </x:c>
      <x:c r="L7" s="33">
        <x:v>19</x:v>
      </x:c>
      <x:c r="M7" s="33"/>
      <x:c r="N7" s="33"/>
      <x:c r="O7" s="31"/>
      <x:c r="P7" s="52">
        <x:f>SUM(C7:N7)</x:f>
        <x:v>149.5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-2.5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19</x:v>
      </x:c>
      <x:c r="D11" s="10">
        <x:v>19</x:v>
      </x:c>
      <x:c r="E11" s="10">
        <x:v>21</x:v>
      </x:c>
      <x:c r="F11" s="10">
        <x:v>21</x:v>
      </x:c>
      <x:c r="G11" s="10">
        <x:v>14</x:v>
      </x:c>
      <x:c r="H11" s="10">
        <x:v>19.5</x:v>
      </x:c>
      <x:c r="I11" s="10">
        <x:v>17</x:v>
      </x:c>
      <x:c r="J11" s="10">
        <x:v>18.5</x:v>
      </x:c>
      <x:c r="K11" s="10">
        <x:v>19</x:v>
      </x:c>
      <x:c r="L11" s="10">
        <x:v>19</x:v>
      </x:c>
      <x:c r="M11" s="10"/>
      <x:c r="N11" s="10"/>
      <x:c r="P11" s="53">
        <x:f>SUM(C11:N11)</x:f>
        <x:v>149</x:v>
      </x:c>
    </x:row>
    <x:row r="12">
      <x:c r="B12" s="8" t="s">
        <x:v>15</x:v>
      </x:c>
      <x:c r="C12" s="11">
        <x:v>3</x:v>
      </x:c>
      <x:c r="D12" s="11">
        <x:v>2</x:v>
      </x:c>
      <x:c r="E12" s="11"/>
      <x:c r="F12" s="11"/>
      <x:c r="G12" s="11">
        <x:v>5</x:v>
      </x:c>
      <x:c r="H12" s="11">
        <x:v>0.5</x:v>
      </x:c>
      <x:c r="I12" s="11">
        <x:v>6</x:v>
      </x:c>
      <x:c r="J12" s="11">
        <x:v>2.5</x:v>
      </x:c>
      <x:c r="K12" s="11">
        <x:v>2</x:v>
      </x:c>
      <x:c r="L12" s="11">
        <x:v>4</x:v>
      </x:c>
      <x:c r="M12" s="11"/>
      <x:c r="N12" s="11"/>
      <x:c r="P12" s="53">
        <x:f>SUM(C12:N12)</x:f>
        <x:v>19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7266.6</x:v>
      </x:c>
      <x:c r="D17" s="9">
        <x:f>D11*Params!$C$5*(1-Params!$C$3)-Params!$C$4</x:f>
        <x:v>7266.6</x:v>
      </x:c>
      <x:c r="E17" s="9">
        <x:f>E11*Params!$C$5*(1-Params!$C$3)-Params!$C$4</x:f>
        <x:v>8039.400000000001</x:v>
      </x:c>
      <x:c r="F17" s="9">
        <x:f>F11*Params!$C$5*(1-Params!$C$3)-Params!$C$4</x:f>
        <x:v>8039.400000000001</x:v>
      </x:c>
      <x:c r="G17" s="9">
        <x:f>G11*Params!$C$5*(1-Params!$C$3)-Params!$C$4</x:f>
        <x:v>5334.6</x:v>
      </x:c>
      <x:c r="H17" s="9">
        <x:f>H11*Params!$C$5*(1-Params!$C$3)-Params!$C$4</x:f>
        <x:v>7459.8</x:v>
      </x:c>
      <x:c r="I17" s="9">
        <x:f>I11*Params!$C$5*(1-Params!$C$3)-Params!$C$4</x:f>
        <x:v>6493.8</x:v>
      </x:c>
      <x:c r="J17" s="9">
        <x:f>J11*Params!$C$5*(1-Params!$C$3)-Params!$C$4</x:f>
        <x:v>7073.400000000001</x:v>
      </x:c>
      <x:c r="K17" s="9">
        <x:f>K11*Params!$C$5*(1-Params!$C$3)-Params!$C$4</x:f>
      </x:c>
      <x:c r="L17" s="9">
        <x:f>L11*Params!$C$5*(1-Params!$C$3)-Params!$C$4</x:f>
      </x:c>
      <x:c r="M17" s="9"/>
      <x:c r="N17" s="9"/>
      <x:c r="O17" s="4"/>
      <x:c r="P17" s="37">
        <x:f>SUM(C17:N17)</x:f>
        <x:v>56973.60000000001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56973.60000000001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4871.04</x:v>
      </x:c>
      <x:c r="D22" s="9">
        <x:v>4871.04</x:v>
      </x:c>
      <x:c r="E22" s="9">
        <x:v>4871.04</x:v>
      </x:c>
      <x:c r="F22" s="9">
        <x:v>4871.04</x:v>
      </x:c>
      <x:c r="G22" s="9">
        <x:v>4871.04</x:v>
      </x:c>
      <x:c r="H22" s="9">
        <x:v>4871.04</x:v>
      </x:c>
      <x:c r="I22" s="9">
        <x:v>4871.04</x:v>
      </x:c>
      <x:c r="J22" s="9">
        <x:v>5059.02</x:v>
      </x:c>
      <x:c r="K22" s="9">
        <x:v>4871.04</x:v>
      </x:c>
      <x:c r="L22" s="9">
        <x:v>4871.04</x:v>
      </x:c>
      <x:c r="M22" s="9"/>
      <x:c r="N22" s="9"/>
      <x:c r="O22" s="4"/>
      <x:c r="P22" s="39">
        <x:f>SUM(C22:N22)</x:f>
        <x:v>39156.3</x:v>
      </x:c>
    </x:row>
    <x:row r="23">
      <x:c r="B23" s="8" t="s">
        <x:v>8</x:v>
      </x:c>
      <x:c r="C23" s="9">
        <x:f>915.09+1523.16</x:f>
        <x:v>2438.25</x:v>
      </x:c>
      <x:c r="D23" s="9">
        <x:f>915.09+1531.05</x:f>
        <x:v>2446.14</x:v>
      </x:c>
      <x:c r="E23" s="9">
        <x:f>915.09+1528.41</x:f>
        <x:v>2443.5</x:v>
      </x:c>
      <x:c r="F23" s="9">
        <x:f>915.09+1523.16</x:f>
        <x:v>2438.25</x:v>
      </x:c>
      <x:c r="G23" s="9">
        <x:f>915.09+1542.66</x:f>
        <x:v>2457.75</x:v>
      </x:c>
      <x:c r="H23" s="9">
        <x:f>915.09+1555.8</x:f>
        <x:v>2470.89</x:v>
      </x:c>
      <x:c r="I23" s="9">
        <x:f>915.09+1546.14</x:f>
        <x:v>2461.23</x:v>
      </x:c>
      <x:c r="J23" s="9">
        <x:f>957.36+1628.57</x:f>
        <x:v>2585.93</x:v>
      </x:c>
      <x:c r="K23" s="9">
        <x:f>915.09+1551.39</x:f>
      </x:c>
      <x:c r="L23" s="9">
        <x:f>915.09+1550.07</x:f>
      </x:c>
      <x:c r="M23" s="9"/>
      <x:c r="N23" s="9"/>
      <x:c r="O23" s="4"/>
      <x:c r="P23" s="39">
        <x:f>SUM(C23:N23)</x:f>
        <x:v>19741.94</x:v>
      </x:c>
    </x:row>
    <x:row r="24">
      <x:c r="B24" s="60" t="s">
        <x:v>39</x:v>
      </x:c>
      <x:c r="C24" s="61"/>
      <x:c r="D24" s="61"/>
      <x:c r="E24" s="61"/>
      <x:c r="F24" s="61"/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0</x:v>
      </x:c>
    </x:row>
    <x:row r="25">
      <x:c r="B25" s="7" t="s">
        <x:v>3</x:v>
      </x:c>
      <x:c r="C25" s="40">
        <x:f>SUM(C22:C24)</x:f>
      </x:c>
      <x:c r="D25" s="40">
        <x:f>SUM(D22:D24)</x:f>
      </x:c>
      <x:c r="E25" s="40">
        <x:f>SUM(E22:E24)</x:f>
      </x:c>
      <x:c r="F25" s="40">
        <x:f>SUM(F22:F24)</x:f>
      </x:c>
      <x:c r="G25" s="40">
        <x:f>SUM(G22:G24)</x:f>
      </x:c>
      <x:c r="H25" s="40">
        <x:f>SUM(H22:H24)</x:f>
      </x:c>
      <x:c r="I25" s="40">
        <x:f>SUM(I22:I24)</x:f>
      </x:c>
      <x:c r="J25" s="40">
        <x:f>SUM(J22:J24)</x:f>
      </x:c>
      <x:c r="K25" s="40">
        <x:f>SUM(K22:K24)</x:f>
      </x:c>
      <x:c r="L25" s="40">
        <x:f>SUM(L22:L24)</x:f>
      </x:c>
      <x:c r="M25" s="40">
        <x:f>SUM(M22:M24)</x:f>
      </x:c>
      <x:c r="N25" s="40">
        <x:f>SUM(N22:N24)</x:f>
      </x:c>
      <x:c r="O25" s="4"/>
      <x:c r="P25" s="41">
        <x:f>SUM(C25:N25)</x:f>
        <x:v>58898.240000000005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SUM(C27:N27)</x:f>
        <x:v>-1924.6399999999985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4" t="s">
        <x:v>22</x:v>
      </x:c>
      <x:c r="C2" s="65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420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4" sqref="C4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6" t="s">
        <x:v>23</x:v>
      </x:c>
      <x:c r="C2" s="66"/>
    </x:row>
    <x:row r="3" spans="2:3" ht="16.95" customHeight="1" x14ac:dyDescent="0.3">
      <x:c r="B3" s="34" t="s">
        <x:v>24</x:v>
      </x:c>
      <x:c r="C3" s="35">
        <x:f>'2023'!P27+'2024'!P27</x:f>
        <x:v>-1879.6299999999956</x:v>
      </x:c>
    </x:row>
    <x:row r="4" spans="2:3" ht="16.95" customHeight="1" x14ac:dyDescent="0.3">
      <x:c r="B4" s="34" t="s">
        <x:v>26</x:v>
      </x:c>
      <x:c r="C4" s="36">
        <x:f>SUM('2023'!P12)+('2024'!P12)</x:f>
        <x:v>36.5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2024-10-31T22:55:29Z</dcterms:modified>
</cp:coreProperties>
</file>