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8\Normal\"/>
    </mc:Choice>
  </mc:AlternateContent>
  <xr:revisionPtr revIDLastSave="0" documentId="13_ncr:1_{C311B8F4-24C2-467A-83C8-C5886DDA9A8E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'2024'!$B$27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K27" i="16" l="1"/>
  <c r="G27" i="16"/>
  <c r="N25" i="16"/>
  <c r="M25" i="16"/>
  <c r="L25" i="16"/>
  <c r="K25" i="16"/>
  <c r="H25" i="16"/>
  <c r="G25" i="16"/>
  <c r="P24" i="16"/>
  <c r="P23" i="16"/>
  <c r="J23" i="16"/>
  <c r="J25" i="16" s="1"/>
  <c r="I23" i="16"/>
  <c r="I25" i="16" s="1"/>
  <c r="H23" i="16"/>
  <c r="G23" i="16"/>
  <c r="F23" i="16"/>
  <c r="F25" i="16" s="1"/>
  <c r="E23" i="16"/>
  <c r="E25" i="16" s="1"/>
  <c r="D23" i="16"/>
  <c r="D25" i="16" s="1"/>
  <c r="C23" i="16"/>
  <c r="C25" i="16" s="1"/>
  <c r="P22" i="16"/>
  <c r="N19" i="16"/>
  <c r="N27" i="16" s="1"/>
  <c r="M19" i="16"/>
  <c r="M27" i="16" s="1"/>
  <c r="L19" i="16"/>
  <c r="L27" i="16" s="1"/>
  <c r="K19" i="16"/>
  <c r="J19" i="16"/>
  <c r="J27" i="16" s="1"/>
  <c r="I19" i="16"/>
  <c r="H19" i="16"/>
  <c r="H27" i="16" s="1"/>
  <c r="G19" i="16"/>
  <c r="P18" i="16"/>
  <c r="J17" i="16"/>
  <c r="I17" i="16"/>
  <c r="H17" i="16"/>
  <c r="G17" i="16"/>
  <c r="F17" i="16"/>
  <c r="F19" i="16" s="1"/>
  <c r="E17" i="16"/>
  <c r="E19" i="16" s="1"/>
  <c r="D17" i="16"/>
  <c r="D19" i="16" s="1"/>
  <c r="D27" i="16" s="1"/>
  <c r="C17" i="16"/>
  <c r="C19" i="16" s="1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G27" i="15"/>
  <c r="C27" i="15"/>
  <c r="M25" i="15"/>
  <c r="L25" i="15"/>
  <c r="I25" i="15"/>
  <c r="H25" i="15"/>
  <c r="H27" i="15" s="1"/>
  <c r="G25" i="15"/>
  <c r="F25" i="15"/>
  <c r="E25" i="15"/>
  <c r="D25" i="15"/>
  <c r="D27" i="15" s="1"/>
  <c r="C25" i="15"/>
  <c r="P24" i="15"/>
  <c r="N23" i="15"/>
  <c r="N25" i="15" s="1"/>
  <c r="M23" i="15"/>
  <c r="L23" i="15"/>
  <c r="K23" i="15"/>
  <c r="K25" i="15" s="1"/>
  <c r="J23" i="15"/>
  <c r="J25" i="15" s="1"/>
  <c r="P22" i="15"/>
  <c r="N19" i="15"/>
  <c r="M19" i="15"/>
  <c r="M27" i="15" s="1"/>
  <c r="J19" i="15"/>
  <c r="I19" i="15"/>
  <c r="I27" i="15" s="1"/>
  <c r="H19" i="15"/>
  <c r="G19" i="15"/>
  <c r="F19" i="15"/>
  <c r="F27" i="15" s="1"/>
  <c r="E19" i="15"/>
  <c r="P19" i="15" s="1"/>
  <c r="D19" i="15"/>
  <c r="C19" i="15"/>
  <c r="P18" i="15"/>
  <c r="N17" i="15"/>
  <c r="M17" i="15"/>
  <c r="L17" i="15"/>
  <c r="L19" i="15" s="1"/>
  <c r="L27" i="15" s="1"/>
  <c r="K17" i="15"/>
  <c r="K19" i="15" s="1"/>
  <c r="K27" i="15" s="1"/>
  <c r="J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P8" i="15" s="1"/>
  <c r="D8" i="15"/>
  <c r="C8" i="15"/>
  <c r="P7" i="15"/>
  <c r="P6" i="15"/>
  <c r="C27" i="16" l="1"/>
  <c r="P19" i="16"/>
  <c r="E27" i="16"/>
  <c r="P25" i="16"/>
  <c r="P27" i="15"/>
  <c r="J27" i="15"/>
  <c r="N27" i="15"/>
  <c r="F27" i="16"/>
  <c r="I27" i="16"/>
  <c r="P17" i="15"/>
  <c r="P25" i="15"/>
  <c r="P17" i="16"/>
  <c r="P23" i="15"/>
  <c r="E27" i="15"/>
  <c r="P27" i="16" l="1"/>
  <c r="C3" i="13" s="1"/>
</calcChain>
</file>

<file path=xl/sharedStrings.xml><?xml version="1.0" encoding="utf-8"?>
<sst xmlns="http://schemas.openxmlformats.org/spreadsheetml/2006/main" count="75" uniqueCount="40">
  <si>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</si>
  <si>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</si>
  <si>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</si>
  <si>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</si>
  <si>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</si>
  <si>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</si>
  <si>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</si>
  <si>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</si>
  <si>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</si>
  <si>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</si>
  <si>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</si>
  <si>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</si>
  <si>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</si>
  <si>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</si>
  <si>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</si>
  <si>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</si>
  <si>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</si>
  <si>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</si>
  <si>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</si>
  <si>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</si>
  <si>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</si>
  <si>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</si>
  <si>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</si>
  <si>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</si>
  <si>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</si>
  <si>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</si>
  <si>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</si>
  <si>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</si>
  <si>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</si>
  <si>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</si>
  <si>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</si>
  <si>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</si>
  <si>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</si>
  <si>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</si>
  <si>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</si>
  <si>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</si>
  <si>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</si>
  <si>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</si>
  <si>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(Août 2023)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</si>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</sst>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7"/>
  <sheetViews>
    <sheetView workbookViewId="0">
      <selection activeCell="L27" sqref="L2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/>
      <c r="J6" s="33">
        <v>3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79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>
        <v>3</v>
      </c>
      <c r="K7" s="33">
        <v>20</v>
      </c>
      <c r="L7" s="33">
        <v>19.5</v>
      </c>
      <c r="M7" s="33">
        <v>18</v>
      </c>
      <c r="N7" s="33">
        <v>19</v>
      </c>
      <c r="O7" s="31"/>
      <c r="P7" s="52">
        <f>SUM(C7:N7)</f>
        <v>79.5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1</v>
      </c>
      <c r="L8" s="32">
        <f t="shared" si="0"/>
        <v>0.5</v>
      </c>
      <c r="M8" s="32">
        <f t="shared" si="0"/>
        <v>-1</v>
      </c>
      <c r="N8" s="32">
        <f t="shared" si="0"/>
        <v>0</v>
      </c>
      <c r="O8" s="31"/>
      <c r="P8" s="52">
        <f>SUM(C8:N8)</f>
        <v>0.5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>
        <v>3</v>
      </c>
      <c r="K11" s="10">
        <v>20</v>
      </c>
      <c r="L11" s="10">
        <v>19.5</v>
      </c>
      <c r="M11" s="10">
        <v>18.5</v>
      </c>
      <c r="N11" s="10">
        <v>19</v>
      </c>
      <c r="P11" s="53">
        <f>SUM(C11:N11)</f>
        <v>80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1</v>
      </c>
      <c r="L12" s="11">
        <v>2.5</v>
      </c>
      <c r="M12" s="11">
        <v>2.5</v>
      </c>
      <c r="N12" s="11">
        <v>1</v>
      </c>
      <c r="P12" s="53">
        <f>SUM(C12:N12)</f>
        <v>7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>
        <f>J11*Params!$C$5*(1-Params!$C$3)-Params!$C$4</f>
        <v>1443</v>
      </c>
      <c r="K17" s="9">
        <f>K11*Params!$C$5*(1-Params!$C$3)-Params!$C$4</f>
        <v>10045</v>
      </c>
      <c r="L17" s="9">
        <f>L11*Params!$C$5*(1-Params!$C$3)-Params!$C$4</f>
        <v>9792</v>
      </c>
      <c r="M17" s="9">
        <f>M11*Params!$C$5*(1-Params!$C$3)-Params!$C$4</f>
        <v>9286</v>
      </c>
      <c r="N17" s="9">
        <f>N11*Params!$C$5*(1-Params!$C$3)-Params!$C$4</f>
        <v>9539</v>
      </c>
      <c r="O17" s="4"/>
      <c r="P17" s="37">
        <f>SUM(C17:N17)</f>
        <v>40105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1443</v>
      </c>
      <c r="K19" s="25">
        <f t="shared" si="1"/>
        <v>10045</v>
      </c>
      <c r="L19" s="25">
        <f t="shared" si="1"/>
        <v>9792</v>
      </c>
      <c r="M19" s="25">
        <f t="shared" si="1"/>
        <v>9286</v>
      </c>
      <c r="N19" s="25">
        <f t="shared" si="1"/>
        <v>9539</v>
      </c>
      <c r="O19" s="5"/>
      <c r="P19" s="38">
        <f>SUM(C19:O19)</f>
        <v>40105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>
        <v>894.21</v>
      </c>
      <c r="K22" s="9">
        <v>5989.25</v>
      </c>
      <c r="L22" s="9">
        <v>5989.25</v>
      </c>
      <c r="M22" s="9">
        <v>5989.25</v>
      </c>
      <c r="N22" s="9">
        <v>5989.25</v>
      </c>
      <c r="O22" s="4"/>
      <c r="P22" s="39">
        <f>SUM(C22:N22)</f>
        <v>24851.21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>
        <f>157.36+323.19</f>
        <v>480.55</v>
      </c>
      <c r="K23" s="9">
        <f>1184.42+2364.45</f>
        <v>3548.87</v>
      </c>
      <c r="L23" s="9">
        <f>1184.42+2367.09</f>
        <v>3551.51</v>
      </c>
      <c r="M23" s="9">
        <f>1184.42+2371.02</f>
        <v>3555.44</v>
      </c>
      <c r="N23" s="9">
        <f>1184.42+2371.02</f>
        <v>3555.44</v>
      </c>
      <c r="O23" s="4"/>
      <c r="P23" s="39">
        <f>SUM(C23:N23)</f>
        <v>14691.810000000001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>
        <v>1232.5</v>
      </c>
      <c r="M24" s="61"/>
      <c r="N24" s="61"/>
      <c r="O24" s="4"/>
      <c r="P24" s="39">
        <f>SUM(C24:N24)</f>
        <v>1232.5</v>
      </c>
    </row>
    <row r="25" spans="2:16" x14ac:dyDescent="0.3">
      <c r="B25" s="7" t="s">
        <v>3</v>
      </c>
      <c r="C25" s="40">
        <f t="shared" ref="C25:K25" si="2">SUM(C22:C23)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1374.76</v>
      </c>
      <c r="K25" s="40">
        <f t="shared" si="2"/>
        <v>9538.119999999999</v>
      </c>
      <c r="L25" s="40">
        <f>SUM(L22:L24)</f>
        <v>10773.26</v>
      </c>
      <c r="M25" s="40">
        <f t="shared" ref="M25:N25" si="3">SUM(M22:M24)</f>
        <v>9544.69</v>
      </c>
      <c r="N25" s="40">
        <f t="shared" si="3"/>
        <v>9544.69</v>
      </c>
      <c r="O25" s="4"/>
      <c r="P25" s="41">
        <f>SUM(C25:N25)</f>
        <v>40775.520000000004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4">C19-C25</f>
        <v>0</v>
      </c>
      <c r="D27" s="44">
        <f t="shared" si="4"/>
        <v>0</v>
      </c>
      <c r="E27" s="44">
        <f t="shared" si="4"/>
        <v>0</v>
      </c>
      <c r="F27" s="44">
        <f t="shared" si="4"/>
        <v>0</v>
      </c>
      <c r="G27" s="44">
        <f t="shared" si="4"/>
        <v>0</v>
      </c>
      <c r="H27" s="44">
        <f t="shared" si="4"/>
        <v>0</v>
      </c>
      <c r="I27" s="44">
        <f t="shared" si="4"/>
        <v>0</v>
      </c>
      <c r="J27" s="44">
        <f t="shared" si="4"/>
        <v>68.240000000000009</v>
      </c>
      <c r="K27" s="44">
        <f t="shared" si="4"/>
        <v>506.88000000000102</v>
      </c>
      <c r="L27" s="44">
        <f t="shared" si="4"/>
        <v>-981.26000000000022</v>
      </c>
      <c r="M27" s="44">
        <f t="shared" si="4"/>
        <v>-258.69000000000051</v>
      </c>
      <c r="N27" s="44">
        <f t="shared" si="4"/>
        <v>-5.6900000000005093</v>
      </c>
      <c r="P27" s="54">
        <f>SUM(C27:O27)</f>
        <v>-670.52000000000021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7AA8-C1C3-44B9-98DC-A38FF1682589}">
  <dimension ref="B1:P27"/>
  <sheetViews>
    <sheetView tabSelected="1" workbookViewId="0">
      <selection activeCell="J14" sqref="J1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17</v>
      </c>
      <c r="G6" s="33">
        <v>19</v>
      </c>
      <c r="H6" s="33">
        <v>19</v>
      </c>
      <c r="I6" s="33">
        <v>4</v>
      </c>
      <c r="J6" s="33">
        <v>10</v>
      </c>
      <c r="K6" s="33"/>
      <c r="L6" s="33"/>
      <c r="M6" s="33"/>
      <c r="N6" s="33"/>
      <c r="O6" s="31"/>
      <c r="P6" s="52">
        <f>SUM(C6:N6)</f>
        <v>126</v>
      </c>
    </row>
    <row r="7" spans="2:16" x14ac:dyDescent="0.3">
      <c r="B7" s="8" t="s">
        <v>20</v>
      </c>
      <c r="C7" s="33">
        <v>14</v>
      </c>
      <c r="D7" s="33">
        <v>18</v>
      </c>
      <c r="E7" s="33">
        <v>16</v>
      </c>
      <c r="F7" s="33">
        <v>17</v>
      </c>
      <c r="G7" s="33">
        <v>16</v>
      </c>
      <c r="H7" s="33">
        <v>18</v>
      </c>
      <c r="I7" s="33">
        <v>17</v>
      </c>
      <c r="J7" s="33">
        <v>10</v>
      </c>
      <c r="K7" s="33"/>
      <c r="L7" s="33"/>
      <c r="M7" s="33"/>
      <c r="N7" s="33"/>
      <c r="O7" s="31"/>
      <c r="P7" s="52">
        <f>SUM(C7:N7)</f>
        <v>126</v>
      </c>
    </row>
    <row r="8" spans="2:16" x14ac:dyDescent="0.3">
      <c r="B8" s="16" t="s">
        <v>21</v>
      </c>
      <c r="C8" s="32">
        <f t="shared" ref="C8:N8" si="0">C7-C6</f>
        <v>-5</v>
      </c>
      <c r="D8" s="32">
        <f t="shared" si="0"/>
        <v>-1</v>
      </c>
      <c r="E8" s="32">
        <f t="shared" si="0"/>
        <v>-3</v>
      </c>
      <c r="F8" s="32">
        <f t="shared" si="0"/>
        <v>0</v>
      </c>
      <c r="G8" s="32">
        <f t="shared" si="0"/>
        <v>-3</v>
      </c>
      <c r="H8" s="32">
        <f t="shared" si="0"/>
        <v>-1</v>
      </c>
      <c r="I8" s="32">
        <f t="shared" si="0"/>
        <v>13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14</v>
      </c>
      <c r="D11" s="10">
        <v>17.5</v>
      </c>
      <c r="E11" s="10">
        <v>16</v>
      </c>
      <c r="F11" s="10">
        <v>17</v>
      </c>
      <c r="G11" s="10">
        <v>16.5</v>
      </c>
      <c r="H11" s="10">
        <v>18</v>
      </c>
      <c r="I11" s="10">
        <v>17</v>
      </c>
      <c r="J11" s="10">
        <v>9.5</v>
      </c>
      <c r="K11" s="10"/>
      <c r="L11" s="10"/>
      <c r="M11" s="10"/>
      <c r="N11" s="10"/>
      <c r="P11" s="53">
        <f>SUM(C11:N11)</f>
        <v>125.5</v>
      </c>
    </row>
    <row r="12" spans="2:16" x14ac:dyDescent="0.3">
      <c r="B12" s="8" t="s">
        <v>15</v>
      </c>
      <c r="C12" s="11">
        <v>4</v>
      </c>
      <c r="D12" s="11">
        <v>3.5</v>
      </c>
      <c r="E12" s="11">
        <v>5</v>
      </c>
      <c r="F12" s="11">
        <v>0</v>
      </c>
      <c r="G12" s="11">
        <v>0</v>
      </c>
      <c r="H12" s="11">
        <v>0</v>
      </c>
      <c r="I12" s="11">
        <v>2</v>
      </c>
      <c r="J12" s="11">
        <v>0.5</v>
      </c>
      <c r="K12" s="11"/>
      <c r="L12" s="11"/>
      <c r="M12" s="11"/>
      <c r="N12" s="11"/>
      <c r="P12" s="53">
        <f>SUM(C12:N12)</f>
        <v>15</v>
      </c>
    </row>
    <row r="13" spans="2:16" x14ac:dyDescent="0.3">
      <c r="B13" s="8" t="s">
        <v>16</v>
      </c>
      <c r="C13" s="11">
        <v>4</v>
      </c>
      <c r="D13" s="11"/>
      <c r="E13" s="11"/>
      <c r="F13" s="11">
        <v>4</v>
      </c>
      <c r="G13" s="11">
        <v>2.5</v>
      </c>
      <c r="H13" s="11">
        <v>2</v>
      </c>
      <c r="I13" s="11">
        <v>4</v>
      </c>
      <c r="J13" s="11">
        <v>11</v>
      </c>
      <c r="K13" s="11"/>
      <c r="L13" s="11"/>
      <c r="M13" s="11"/>
      <c r="N13" s="11"/>
      <c r="P13" s="53">
        <f>SUM(C13:N13)</f>
        <v>27.5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7009</v>
      </c>
      <c r="D17" s="9">
        <f>D11*Params!$C$5*(1-Params!$C$3)-Params!$C$4</f>
        <v>8780</v>
      </c>
      <c r="E17" s="9">
        <f>E11*Params!$C$5*(1-Params!$C$3)-Params!$C$4</f>
        <v>8021</v>
      </c>
      <c r="F17" s="9">
        <f>F11*Params!$C$5*(1-Params!$C$3)-Params!$C$4</f>
        <v>8527</v>
      </c>
      <c r="G17" s="9">
        <f>G11*Params!$C$5*(1-Params!$C$3)-Params!$C$4</f>
        <v>8274</v>
      </c>
      <c r="H17" s="9">
        <f>H11*Params!$C$5*(1-Params!$C$3)-Params!$C$4</f>
        <v>9033</v>
      </c>
      <c r="I17" s="9">
        <f>I11*Params!$C$5*(1-Params!$C$3)-Params!$C$4</f>
        <v>8527</v>
      </c>
      <c r="J17" s="9">
        <f>J11*Params!$C$5*(1-Params!$C$3)-Params!$C$4</f>
        <v>4732</v>
      </c>
      <c r="K17" s="9"/>
      <c r="L17" s="9"/>
      <c r="M17" s="9"/>
      <c r="N17" s="9"/>
      <c r="O17" s="4"/>
      <c r="P17" s="37">
        <f>SUM(C17:N17)</f>
        <v>62903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7009</v>
      </c>
      <c r="D19" s="25">
        <f t="shared" si="1"/>
        <v>8780</v>
      </c>
      <c r="E19" s="25">
        <f t="shared" si="1"/>
        <v>8021</v>
      </c>
      <c r="F19" s="25">
        <f t="shared" si="1"/>
        <v>8527</v>
      </c>
      <c r="G19" s="25">
        <f t="shared" si="1"/>
        <v>8274</v>
      </c>
      <c r="H19" s="25">
        <f t="shared" si="1"/>
        <v>9033</v>
      </c>
      <c r="I19" s="25">
        <f t="shared" si="1"/>
        <v>8527</v>
      </c>
      <c r="J19" s="25">
        <f t="shared" si="1"/>
        <v>4732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62903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4947.66</v>
      </c>
      <c r="D22" s="9">
        <v>5982.61</v>
      </c>
      <c r="E22" s="9">
        <v>5982.61</v>
      </c>
      <c r="F22" s="9">
        <v>4926.21</v>
      </c>
      <c r="G22" s="9">
        <v>5337.28</v>
      </c>
      <c r="H22" s="9">
        <v>5982.61</v>
      </c>
      <c r="I22" s="9">
        <v>4263.8599999999997</v>
      </c>
      <c r="J22" s="9">
        <v>3061.88</v>
      </c>
      <c r="K22" s="9"/>
      <c r="L22" s="9"/>
      <c r="M22" s="9"/>
      <c r="N22" s="9"/>
      <c r="O22" s="4"/>
      <c r="P22" s="39">
        <f>SUM(C22:N22)</f>
        <v>40484.719999999994</v>
      </c>
    </row>
    <row r="23" spans="2:16" x14ac:dyDescent="0.3">
      <c r="B23" s="8" t="s">
        <v>8</v>
      </c>
      <c r="C23" s="9">
        <f>990.42+1967.53</f>
        <v>2957.95</v>
      </c>
      <c r="D23" s="9">
        <f>1197.91+2392.25</f>
        <v>3590.16</v>
      </c>
      <c r="E23" s="9">
        <f>1197.91+2390.93</f>
        <v>3588.84</v>
      </c>
      <c r="F23" s="9">
        <f>987.61+1990.97</f>
        <v>2978.58</v>
      </c>
      <c r="G23" s="9">
        <f>1070.9+2146.76</f>
        <v>3217.6600000000003</v>
      </c>
      <c r="H23" s="9">
        <f>1197.91+2407.8</f>
        <v>3605.71</v>
      </c>
      <c r="I23" s="9">
        <f>871.2+1716.64</f>
        <v>2587.84</v>
      </c>
      <c r="J23" s="9">
        <f>636.1+1256.83</f>
        <v>1892.9299999999998</v>
      </c>
      <c r="K23" s="9"/>
      <c r="L23" s="9"/>
      <c r="M23" s="9"/>
      <c r="N23" s="9"/>
      <c r="O23" s="4"/>
      <c r="P23" s="39">
        <f>SUM(C23:N23)</f>
        <v>24419.670000000002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3">
      <c r="B25" s="7" t="s">
        <v>3</v>
      </c>
      <c r="C25" s="40">
        <f t="shared" ref="C25:N25" si="2">SUM(C22:C23)</f>
        <v>7905.61</v>
      </c>
      <c r="D25" s="40">
        <f t="shared" si="2"/>
        <v>9572.77</v>
      </c>
      <c r="E25" s="40">
        <f t="shared" si="2"/>
        <v>9571.4500000000007</v>
      </c>
      <c r="F25" s="40">
        <f t="shared" si="2"/>
        <v>7904.79</v>
      </c>
      <c r="G25" s="40">
        <f t="shared" si="2"/>
        <v>8554.94</v>
      </c>
      <c r="H25" s="40">
        <f t="shared" si="2"/>
        <v>9588.32</v>
      </c>
      <c r="I25" s="40">
        <f t="shared" si="2"/>
        <v>6851.7</v>
      </c>
      <c r="J25" s="40">
        <f t="shared" si="2"/>
        <v>4954.8099999999995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64904.39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-896.60999999999967</v>
      </c>
      <c r="D27" s="44">
        <f t="shared" si="3"/>
        <v>-792.77000000000044</v>
      </c>
      <c r="E27" s="44">
        <f t="shared" si="3"/>
        <v>-1550.4500000000007</v>
      </c>
      <c r="F27" s="44">
        <f t="shared" si="3"/>
        <v>622.21</v>
      </c>
      <c r="G27" s="44">
        <f t="shared" si="3"/>
        <v>-280.94000000000051</v>
      </c>
      <c r="H27" s="44">
        <f t="shared" si="3"/>
        <v>-555.31999999999971</v>
      </c>
      <c r="I27" s="44">
        <f t="shared" si="3"/>
        <v>1675.3000000000002</v>
      </c>
      <c r="J27" s="44">
        <f t="shared" si="3"/>
        <v>-222.80999999999949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-2001.3900000000003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F8" sqref="F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4" t="s">
        <v>22</v>
      </c>
      <c r="C2" s="65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6" t="s">
        <v>23</v>
      </c>
      <c r="C2" s="66"/>
    </row>
    <row r="3" spans="2:3" ht="16.95" customHeight="1" x14ac:dyDescent="0.3">
      <c r="B3" s="34" t="s">
        <v>24</v>
      </c>
      <c r="C3" s="35">
        <f>'2023'!P27+'2024'!P27</f>
        <v>-2671.9100000000008</v>
      </c>
    </row>
    <row r="4" spans="2:3" ht="16.95" customHeight="1" x14ac:dyDescent="0.3">
      <c r="B4" s="34" t="s">
        <v>26</v>
      </c>
      <c r="C4" s="36">
        <f>SUM('2023'!P12)+('2024'!P12)</f>
        <v>22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2024-09-03T00:06:43Z</dcterms:modified>
</cp:coreProperties>
</file>