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B17B081E-FDDB-4439-BC38-DC0143DB84CE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>'2024'!$B$33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'2024'!$B$32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'2024'!$B$30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'2024'!$B$28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3" i="16" l="1"/>
  <c r="P32" i="16"/>
  <c r="N28" i="16"/>
  <c r="M28" i="16"/>
  <c r="L28" i="16"/>
  <c r="K28" i="16"/>
  <c r="F28" i="16"/>
  <c r="E28" i="16"/>
  <c r="D28" i="16"/>
  <c r="P27" i="16"/>
  <c r="P26" i="16"/>
  <c r="P25" i="16"/>
  <c r="J25" i="16"/>
  <c r="J28" i="16" s="1"/>
  <c r="I25" i="16"/>
  <c r="I28" i="16" s="1"/>
  <c r="H25" i="16"/>
  <c r="H28" i="16" s="1"/>
  <c r="G25" i="16"/>
  <c r="G28" i="16" s="1"/>
  <c r="G30" i="16" s="1"/>
  <c r="F25" i="16"/>
  <c r="E25" i="16"/>
  <c r="D25" i="16"/>
  <c r="C25" i="16"/>
  <c r="C28" i="16" s="1"/>
  <c r="P24" i="16"/>
  <c r="N21" i="16"/>
  <c r="N30" i="16" s="1"/>
  <c r="M21" i="16"/>
  <c r="M30" i="16" s="1"/>
  <c r="L21" i="16"/>
  <c r="L30" i="16" s="1"/>
  <c r="K21" i="16"/>
  <c r="K30" i="16" s="1"/>
  <c r="J21" i="16"/>
  <c r="I21" i="16"/>
  <c r="I30" i="16" s="1"/>
  <c r="G21" i="16"/>
  <c r="F21" i="16"/>
  <c r="F30" i="16" s="1"/>
  <c r="E21" i="16"/>
  <c r="E30" i="16" s="1"/>
  <c r="C21" i="16"/>
  <c r="C30" i="16" s="1"/>
  <c r="P20" i="16"/>
  <c r="P19" i="16"/>
  <c r="J18" i="16"/>
  <c r="I18" i="16"/>
  <c r="H18" i="16"/>
  <c r="H21" i="16" s="1"/>
  <c r="G18" i="16"/>
  <c r="F18" i="16"/>
  <c r="E18" i="16"/>
  <c r="D18" i="16"/>
  <c r="D21" i="16" s="1"/>
  <c r="C18" i="16"/>
  <c r="P18" i="16" s="1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N26" i="15"/>
  <c r="M26" i="15"/>
  <c r="K26" i="15"/>
  <c r="J26" i="15"/>
  <c r="I26" i="15"/>
  <c r="G26" i="15"/>
  <c r="F26" i="15"/>
  <c r="E26" i="15"/>
  <c r="C26" i="15"/>
  <c r="E25" i="15"/>
  <c r="P25" i="15" s="1"/>
  <c r="N24" i="15"/>
  <c r="M24" i="15"/>
  <c r="L24" i="15"/>
  <c r="L26" i="15" s="1"/>
  <c r="K24" i="15"/>
  <c r="J24" i="15"/>
  <c r="I24" i="15"/>
  <c r="H24" i="15"/>
  <c r="H26" i="15" s="1"/>
  <c r="G24" i="15"/>
  <c r="F24" i="15"/>
  <c r="E24" i="15"/>
  <c r="D24" i="15"/>
  <c r="P24" i="15" s="1"/>
  <c r="C24" i="15"/>
  <c r="P23" i="15"/>
  <c r="P19" i="15"/>
  <c r="E19" i="15"/>
  <c r="P18" i="15"/>
  <c r="N17" i="15"/>
  <c r="N20" i="15" s="1"/>
  <c r="N28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J28" i="15" s="1"/>
  <c r="I17" i="15"/>
  <c r="I20" i="15" s="1"/>
  <c r="I28" i="15" s="1"/>
  <c r="H17" i="15"/>
  <c r="H20" i="15" s="1"/>
  <c r="H28" i="15" s="1"/>
  <c r="G17" i="15"/>
  <c r="G20" i="15" s="1"/>
  <c r="G28" i="15" s="1"/>
  <c r="F17" i="15"/>
  <c r="F20" i="15" s="1"/>
  <c r="F28" i="15" s="1"/>
  <c r="E17" i="15"/>
  <c r="E20" i="15" s="1"/>
  <c r="E28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D28" i="15" l="1"/>
  <c r="P21" i="16"/>
  <c r="D30" i="16"/>
  <c r="C28" i="15"/>
  <c r="P20" i="15"/>
  <c r="H30" i="16"/>
  <c r="P28" i="16"/>
  <c r="J30" i="16"/>
  <c r="P30" i="16" s="1"/>
  <c r="P17" i="15"/>
  <c r="D26" i="15"/>
  <c r="P26" i="15" s="1"/>
  <c r="P28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<sst xmlns="http://schemas.openxmlformats.org/spreadsheetml/2006/main" count="82" uniqueCount="46">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</sst>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H18" sqref="H1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3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>
        <v>1</v>
      </c>
      <c r="N14" s="20"/>
      <c r="P14" s="53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3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3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3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3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3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92147.81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-53.640000000000782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3"/>
  <sheetViews>
    <sheetView tabSelected="1" workbookViewId="0">
      <selection activeCell="J26" sqref="J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0</v>
      </c>
      <c r="K6" s="33"/>
      <c r="L6" s="33"/>
      <c r="M6" s="33"/>
      <c r="N6" s="33"/>
      <c r="O6" s="31"/>
      <c r="P6" s="52">
        <f>SUM(C6:N6)</f>
        <v>140</v>
      </c>
    </row>
    <row r="7" spans="2:16" x14ac:dyDescent="0.3">
      <c r="B7" s="8" t="s">
        <v>20</v>
      </c>
      <c r="C7" s="33">
        <v>22</v>
      </c>
      <c r="D7" s="33">
        <v>18</v>
      </c>
      <c r="E7" s="33">
        <v>21</v>
      </c>
      <c r="F7" s="33">
        <v>21</v>
      </c>
      <c r="G7" s="33">
        <v>16</v>
      </c>
      <c r="H7" s="33">
        <v>20</v>
      </c>
      <c r="I7" s="33">
        <v>23</v>
      </c>
      <c r="J7" s="33">
        <v>0</v>
      </c>
      <c r="K7" s="33"/>
      <c r="L7" s="33"/>
      <c r="M7" s="33"/>
      <c r="N7" s="33"/>
      <c r="O7" s="31"/>
      <c r="P7" s="52">
        <f>SUM(C7:N7)</f>
        <v>141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1</v>
      </c>
      <c r="G8" s="32">
        <f t="shared" si="0"/>
        <v>-4</v>
      </c>
      <c r="H8" s="32">
        <f t="shared" si="0"/>
        <v>0</v>
      </c>
      <c r="I8" s="32">
        <f t="shared" si="0"/>
        <v>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21</v>
      </c>
      <c r="F11" s="10">
        <v>21</v>
      </c>
      <c r="G11" s="10">
        <v>16</v>
      </c>
      <c r="H11" s="10">
        <v>20</v>
      </c>
      <c r="I11" s="10">
        <v>23</v>
      </c>
      <c r="J11" s="10">
        <v>0</v>
      </c>
      <c r="K11" s="10"/>
      <c r="L11" s="10"/>
      <c r="M11" s="10"/>
      <c r="N11" s="10"/>
      <c r="P11" s="53">
        <f>SUM(C11:N11)</f>
        <v>141</v>
      </c>
    </row>
    <row r="12" spans="2:16" x14ac:dyDescent="0.3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>
        <v>11</v>
      </c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>
        <v>3</v>
      </c>
      <c r="H13" s="11"/>
      <c r="I13" s="11"/>
      <c r="J13" s="11">
        <v>10</v>
      </c>
      <c r="K13" s="11"/>
      <c r="L13" s="11"/>
      <c r="M13" s="11"/>
      <c r="N13" s="11"/>
      <c r="P13" s="53">
        <f>SUM(C13:N13)</f>
        <v>13</v>
      </c>
    </row>
    <row r="14" spans="2:16" x14ac:dyDescent="0.3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>
        <f>F11*Params!$C$6*(1-Params!$C$3)-Params!$C$4</f>
        <v>9585</v>
      </c>
      <c r="G18" s="9">
        <f>G11*Params!$C$6*(1-Params!$C$3)-Params!$C$4</f>
        <v>7285</v>
      </c>
      <c r="H18" s="9">
        <f>H11*Params!$C$6*(1-Params!$C$3)-Params!$C$4</f>
        <v>9125</v>
      </c>
      <c r="I18" s="9">
        <f>I11*Params!$C$6*(1-Params!$C$3)-Params!$C$4</f>
        <v>10505</v>
      </c>
      <c r="J18" s="9">
        <f>J11*Params!$C$6*(1-Params!$C$3)-Params!$C$4</f>
        <v>-75</v>
      </c>
      <c r="K18" s="9"/>
      <c r="L18" s="9"/>
      <c r="M18" s="9"/>
      <c r="N18" s="9"/>
      <c r="O18" s="4"/>
      <c r="P18" s="37">
        <f>SUM(C18:N18)</f>
        <v>64260</v>
      </c>
    </row>
    <row r="19" spans="2:16" x14ac:dyDescent="0.3">
      <c r="B19" s="8" t="s">
        <v>14</v>
      </c>
      <c r="C19" s="9"/>
      <c r="D19" s="9"/>
      <c r="E19" s="9"/>
      <c r="F19" s="9"/>
      <c r="G19" s="9">
        <v>3000</v>
      </c>
      <c r="H19" s="9"/>
      <c r="I19" s="9"/>
      <c r="J19" s="9"/>
      <c r="K19" s="9"/>
      <c r="L19" s="9"/>
      <c r="M19" s="9"/>
      <c r="N19" s="9"/>
      <c r="O19" s="4"/>
      <c r="P19" s="37">
        <f>SUM(C19:N19)</f>
        <v>3000</v>
      </c>
    </row>
    <row r="20" spans="2:16" x14ac:dyDescent="0.3">
      <c r="B20" s="60" t="s">
        <v>39</v>
      </c>
      <c r="C20" s="61"/>
      <c r="D20" s="61"/>
      <c r="E20" s="61">
        <v>232.64</v>
      </c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232.64</v>
      </c>
    </row>
    <row r="21" spans="2:16" x14ac:dyDescent="0.3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9817.64</v>
      </c>
      <c r="F21" s="25">
        <f t="shared" si="1"/>
        <v>9585</v>
      </c>
      <c r="G21" s="25">
        <f t="shared" si="1"/>
        <v>10285</v>
      </c>
      <c r="H21" s="25">
        <f t="shared" si="1"/>
        <v>9125</v>
      </c>
      <c r="I21" s="25">
        <f t="shared" si="1"/>
        <v>10505</v>
      </c>
      <c r="J21" s="25">
        <f t="shared" si="1"/>
        <v>-75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5"/>
      <c r="P21" s="38">
        <f>SUM(C21:N21)</f>
        <v>67492.639999999999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5420.85</v>
      </c>
      <c r="D24" s="9">
        <v>5420.85</v>
      </c>
      <c r="E24" s="9">
        <v>5420.85</v>
      </c>
      <c r="F24" s="9">
        <v>5420.85</v>
      </c>
      <c r="G24" s="9">
        <v>6329.67</v>
      </c>
      <c r="H24" s="9">
        <v>5420.85</v>
      </c>
      <c r="I24" s="9">
        <v>5420.85</v>
      </c>
      <c r="J24" s="9">
        <v>2861.62</v>
      </c>
      <c r="K24" s="9"/>
      <c r="L24" s="9"/>
      <c r="M24" s="9"/>
      <c r="N24" s="9"/>
      <c r="O24" s="4"/>
      <c r="P24" s="39">
        <f>SUM(C24:N24)</f>
        <v>41716.39</v>
      </c>
    </row>
    <row r="25" spans="2:16" x14ac:dyDescent="0.3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>
        <f>1132.59+1917.3</f>
        <v>3049.89</v>
      </c>
      <c r="G25" s="9">
        <f>1353.11+3974.83</f>
        <v>5327.94</v>
      </c>
      <c r="H25" s="9">
        <f>1132.59+2269.54</f>
        <v>3402.13</v>
      </c>
      <c r="I25" s="9">
        <f>1132.59+2272.27</f>
        <v>3404.8599999999997</v>
      </c>
      <c r="J25" s="9">
        <f>640+1236.86</f>
        <v>1876.86</v>
      </c>
      <c r="K25" s="9"/>
      <c r="L25" s="9"/>
      <c r="M25" s="9"/>
      <c r="N25" s="9"/>
      <c r="O25" s="4"/>
      <c r="P25" s="39">
        <f>SUM(C25:N25)</f>
        <v>26224.07</v>
      </c>
    </row>
    <row r="26" spans="2:16" x14ac:dyDescent="0.3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>
        <v>397.86399999999998</v>
      </c>
      <c r="G26" s="61">
        <v>326.94400000000002</v>
      </c>
      <c r="H26" s="61">
        <v>383.68</v>
      </c>
      <c r="I26" s="61">
        <v>426.23200000000003</v>
      </c>
      <c r="J26" s="61">
        <v>0</v>
      </c>
      <c r="K26" s="61"/>
      <c r="L26" s="61"/>
      <c r="M26" s="61"/>
      <c r="N26" s="61"/>
      <c r="O26" s="4"/>
      <c r="P26" s="39">
        <f>SUM(C26:N26)</f>
        <v>2699.944</v>
      </c>
    </row>
    <row r="27" spans="2:16" x14ac:dyDescent="0.3">
      <c r="B27" s="8" t="s">
        <v>45</v>
      </c>
      <c r="C27" s="9"/>
      <c r="D27" s="9"/>
      <c r="E27" s="9">
        <v>232.64</v>
      </c>
      <c r="F27" s="9"/>
      <c r="G27" s="9"/>
      <c r="H27" s="9"/>
      <c r="I27" s="9"/>
      <c r="J27" s="9"/>
      <c r="K27" s="9"/>
      <c r="L27" s="9"/>
      <c r="M27" s="9"/>
      <c r="N27" s="9"/>
      <c r="O27" s="4"/>
      <c r="P27" s="39">
        <f>SUM(C27:N27)</f>
        <v>232.64</v>
      </c>
    </row>
    <row r="28" spans="2:16" x14ac:dyDescent="0.3">
      <c r="B28" s="7" t="s">
        <v>3</v>
      </c>
      <c r="C28" s="40">
        <f>SUM(C24:C26)</f>
        <v>8892.8680000000004</v>
      </c>
      <c r="D28" s="40">
        <f>SUM(D24:D26)</f>
        <v>8826.0519999999997</v>
      </c>
      <c r="E28" s="40">
        <f t="shared" ref="E28:N28" si="2">SUM(E24:E27)</f>
        <v>9103.884</v>
      </c>
      <c r="F28" s="40">
        <f t="shared" si="2"/>
        <v>8868.6039999999994</v>
      </c>
      <c r="G28" s="40">
        <f t="shared" si="2"/>
        <v>11984.554</v>
      </c>
      <c r="H28" s="40">
        <f t="shared" si="2"/>
        <v>9206.66</v>
      </c>
      <c r="I28" s="40">
        <f t="shared" si="2"/>
        <v>9251.9419999999991</v>
      </c>
      <c r="J28" s="40">
        <f t="shared" si="2"/>
        <v>4738.4799999999996</v>
      </c>
      <c r="K28" s="40">
        <f t="shared" si="2"/>
        <v>0</v>
      </c>
      <c r="L28" s="40">
        <f t="shared" si="2"/>
        <v>0</v>
      </c>
      <c r="M28" s="40">
        <f t="shared" si="2"/>
        <v>0</v>
      </c>
      <c r="N28" s="40">
        <f t="shared" si="2"/>
        <v>0</v>
      </c>
      <c r="O28" s="4"/>
      <c r="P28" s="41">
        <f>SUM(C28:N28)</f>
        <v>70873.043999999994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C21-C28</f>
        <v>1152.1319999999996</v>
      </c>
      <c r="D30" s="44">
        <f t="shared" si="3"/>
        <v>-621.05199999999968</v>
      </c>
      <c r="E30" s="44">
        <f t="shared" si="3"/>
        <v>713.7559999999994</v>
      </c>
      <c r="F30" s="44">
        <f t="shared" si="3"/>
        <v>716.39600000000064</v>
      </c>
      <c r="G30" s="44">
        <f t="shared" si="3"/>
        <v>-1699.5540000000001</v>
      </c>
      <c r="H30" s="44">
        <f t="shared" si="3"/>
        <v>-81.659999999999854</v>
      </c>
      <c r="I30" s="44">
        <f t="shared" si="3"/>
        <v>1253.0580000000009</v>
      </c>
      <c r="J30" s="44">
        <f t="shared" si="3"/>
        <v>-4813.4799999999996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-3380.4039999999986</v>
      </c>
    </row>
    <row r="32" spans="2:16" x14ac:dyDescent="0.3">
      <c r="B32" s="62" t="s">
        <v>40</v>
      </c>
      <c r="C32" s="63">
        <v>792</v>
      </c>
      <c r="D32" s="63">
        <v>648</v>
      </c>
      <c r="E32" s="63">
        <v>756</v>
      </c>
      <c r="F32" s="63">
        <v>756</v>
      </c>
      <c r="G32" s="63">
        <v>576</v>
      </c>
      <c r="H32" s="63">
        <v>720</v>
      </c>
      <c r="I32" s="63">
        <v>828</v>
      </c>
      <c r="J32" s="63">
        <v>0</v>
      </c>
      <c r="K32" s="63"/>
      <c r="L32" s="63"/>
      <c r="M32" s="63"/>
      <c r="N32" s="63"/>
      <c r="P32" s="64">
        <f>SUM(C32:N32)</f>
        <v>5076</v>
      </c>
    </row>
    <row r="33" spans="2:16" x14ac:dyDescent="0.3">
      <c r="B33" s="62" t="s">
        <v>41</v>
      </c>
      <c r="C33" s="63">
        <v>412.048</v>
      </c>
      <c r="D33" s="63">
        <v>355.31200000000001</v>
      </c>
      <c r="E33" s="63">
        <v>397.86</v>
      </c>
      <c r="F33" s="63">
        <v>397.86399999999998</v>
      </c>
      <c r="G33" s="63">
        <v>326.94400000000002</v>
      </c>
      <c r="H33" s="63">
        <v>383.68</v>
      </c>
      <c r="I33" s="63">
        <v>426.23200000000003</v>
      </c>
      <c r="J33" s="63">
        <v>0</v>
      </c>
      <c r="K33" s="63"/>
      <c r="L33" s="63"/>
      <c r="M33" s="63"/>
      <c r="N33" s="63"/>
      <c r="P33" s="64">
        <f>SUM(C33:N33)</f>
        <v>2699.94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22</v>
      </c>
      <c r="C2" s="71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  <row r="6" spans="2:3" ht="34.950000000000003" customHeight="1" x14ac:dyDescent="0.3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23</v>
      </c>
      <c r="C2" s="72"/>
    </row>
    <row r="3" spans="2:3" ht="16.95" customHeight="1" x14ac:dyDescent="0.3">
      <c r="B3" s="34" t="s">
        <v>24</v>
      </c>
      <c r="C3" s="35">
        <f>'2023'!P28+'2024'!P30</f>
        <v>-3434.0439999999994</v>
      </c>
    </row>
    <row r="4" spans="2:3" ht="16.95" customHeight="1" x14ac:dyDescent="0.3">
      <c r="B4" s="34" t="s">
        <v>26</v>
      </c>
      <c r="C4" s="36">
        <f>SUM('2023'!P12)+('2024'!P12)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2024-09-03T00:02:35Z</dcterms:modified>
</cp:coreProperties>
</file>