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3D7F902B-E24E-47DA-854A-25D6B2DAE73A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'2023'!$B$26</x:definedName>
    <x:definedName name="SOLDE" localSheetId="1">'2024'!$B$26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'2023'!$B$24</x:definedName>
    <x:definedName name="TOTAL_SORTIES" localSheetId="1">'2024'!$B$24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<sst xmlns="http://schemas.openxmlformats.org/spreadsheetml/2006/main" count="74" uniqueCount="40">
  <si>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</si>
  <si>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</si>
  <si>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</si>
  <si>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</si>
  <si>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</si>
  <si>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</si>
  <si>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</si>
  <si>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</si>
  <si>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</si>
  <si>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</si>
  <si>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</si>
  <si>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</si>
  <si>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</si>
  <si>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</si>
  <si>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</si>
  <si>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</si>
  <si>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</si>
  <si>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</si>
  <si>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</si>
  <si>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</si>
  <si>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</si>
  <si>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</si>
  <si>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</si>
  <si>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</si>
  <si>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</si>
  <si>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</si>
  <si>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</si>
  <si>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</si>
  <si>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</si>
  <si>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</si>
  <si>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</si>
  <si>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</si>
  <si>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</si>
  <si>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</si>
  <si>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</si>
  <si>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</si>
  <si>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</si>
  <si>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</si>
  <si>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</si>
  <si>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TJM (Janvier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</si>
</sst>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"/>
  </x:numFmts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164" fontId="4" fillId="0" borderId="4" xfId="0" applyNumberFormat="1" applyFont="1" applyBorder="1"/>
    <x:xf numFmtId="0" fontId="1" fillId="9" borderId="0" xfId="0" applyFont="1" applyFill="1" applyAlignment="1">
      <x:alignment vertical="center"/>
    </x:xf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6"/>
  <x:sheetViews>
    <x:sheetView topLeftCell="F1" workbookViewId="0">
      <x:selection activeCell="P27" sqref="P27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2" t="s">
        <x:v>9</x:v>
      </x:c>
    </x:row>
    <x:row r="2" spans="2:16" x14ac:dyDescent="0.45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4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45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228</x:v>
      </x:c>
    </x:row>
    <x:row r="7" spans="2:16" x14ac:dyDescent="0.45">
      <x:c r="B7" s="8" t="s">
        <x:v>20</x:v>
      </x:c>
      <x:c r="C7" s="33">
        <x:v>21</x:v>
      </x:c>
      <x:c r="D7" s="33">
        <x:v>20</x:v>
      </x:c>
      <x:c r="E7" s="33">
        <x:v>20</x:v>
      </x:c>
      <x:c r="F7" s="60">
        <x:v>18.5</x:v>
      </x:c>
      <x:c r="G7" s="33">
        <x:v>17</x:v>
      </x:c>
      <x:c r="H7" s="33">
        <x:v>19</x:v>
      </x:c>
      <x:c r="I7" s="33">
        <x:v>17</x:v>
      </x:c>
      <x:c r="J7" s="33">
        <x:v>21</x:v>
      </x:c>
      <x:c r="K7" s="33">
        <x:v>21</x:v>
      </x:c>
      <x:c r="L7" s="33">
        <x:v>21</x:v>
      </x:c>
      <x:c r="M7" s="33">
        <x:v>18</x:v>
      </x:c>
      <x:c r="N7" s="33">
        <x:v>20</x:v>
      </x:c>
      <x:c r="O7" s="31"/>
      <x:c r="P7" s="52">
        <x:f>SUM(C7:N7)</x:f>
        <x:v>233.5</x:v>
      </x:c>
    </x:row>
    <x:row r="8" spans="2:16" x14ac:dyDescent="0.45">
      <x:c r="B8" s="16" t="s">
        <x:v>21</x:v>
      </x:c>
      <x:c r="C8" s="32">
        <x:f t="shared" ref="C8:N8" si="0">C7-C6</x:f>
        <x:v>2</x:v>
      </x:c>
      <x:c r="D8" s="32">
        <x:f t="shared" si="0"/>
        <x:v>1</x:v>
      </x:c>
      <x:c r="E8" s="32">
        <x:f t="shared" si="0"/>
        <x:v>1</x:v>
      </x:c>
      <x:c r="F8" s="32">
        <x:f t="shared" si="0"/>
        <x:v>-0.5</x:v>
      </x:c>
      <x:c r="G8" s="32">
        <x:f t="shared" si="0"/>
        <x:v>-2</x:v>
      </x:c>
      <x:c r="H8" s="32">
        <x:f t="shared" si="0"/>
        <x:v>0</x:v>
      </x:c>
      <x:c r="I8" s="32">
        <x:f t="shared" si="0"/>
        <x:v>-2</x:v>
      </x:c>
      <x:c r="J8" s="32">
        <x:f t="shared" si="0"/>
        <x:v>2</x:v>
      </x:c>
      <x:c r="K8" s="32">
        <x:f t="shared" si="0"/>
        <x:v>2</x:v>
      </x:c>
      <x:c r="L8" s="32">
        <x:f t="shared" si="0"/>
        <x:v>2</x:v>
      </x:c>
      <x:c r="M8" s="32">
        <x:f t="shared" si="0"/>
        <x:v>-1</x:v>
      </x:c>
      <x:c r="N8" s="32">
        <x:f t="shared" si="0"/>
        <x:v>1</x:v>
      </x:c>
      <x:c r="O8" s="31"/>
      <x:c r="P8" s="52">
        <x:f>SUM(C8:N8)</x:f>
        <x:v>5.5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45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45">
      <x:c r="B11" s="8" t="s">
        <x:v>13</x:v>
      </x:c>
      <x:c r="C11" s="10">
        <x:v>21</x:v>
      </x:c>
      <x:c r="D11" s="10">
        <x:v>20</x:v>
      </x:c>
      <x:c r="E11" s="10">
        <x:v>20</x:v>
      </x:c>
      <x:c r="F11" s="10">
        <x:v>18.5</x:v>
      </x:c>
      <x:c r="G11" s="10">
        <x:v>17</x:v>
      </x:c>
      <x:c r="H11" s="10">
        <x:v>19</x:v>
      </x:c>
      <x:c r="I11" s="10">
        <x:v>17</x:v>
      </x:c>
      <x:c r="J11" s="10">
        <x:v>21</x:v>
      </x:c>
      <x:c r="K11" s="10">
        <x:v>21</x:v>
      </x:c>
      <x:c r="L11" s="10">
        <x:v>21</x:v>
      </x:c>
      <x:c r="M11" s="10">
        <x:v>18.5</x:v>
      </x:c>
      <x:c r="N11" s="10">
        <x:v>20</x:v>
      </x:c>
      <x:c r="P11" s="53">
        <x:f>SUM(C11:N11)</x:f>
        <x:v>234</x:v>
      </x:c>
    </x:row>
    <x:row r="12" spans="2:16" x14ac:dyDescent="0.45">
      <x:c r="B12" s="8" t="s">
        <x:v>15</x:v>
      </x:c>
      <x:c r="C12" s="11">
        <x:v>1</x:v>
      </x:c>
      <x:c r="D12" s="11"/>
      <x:c r="E12" s="11">
        <x:v>3</x:v>
      </x:c>
      <x:c r="F12" s="11">
        <x:v>0.5</x:v>
      </x:c>
      <x:c r="G12" s="11">
        <x:v>2</x:v>
      </x:c>
      <x:c r="H12" s="11">
        <x:v>3</x:v>
      </x:c>
      <x:c r="I12" s="11">
        <x:v>3</x:v>
      </x:c>
      <x:c r="J12" s="11">
        <x:v>1</x:v>
      </x:c>
      <x:c r="K12" s="11"/>
      <x:c r="L12" s="11">
        <x:v>1</x:v>
      </x:c>
      <x:c r="M12" s="11">
        <x:v>2.5</x:v>
      </x:c>
      <x:c r="N12" s="11"/>
      <x:c r="P12" s="53">
        <x:f>SUM(C12:N12)</x:f>
        <x:v>17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45">
      <x:c r="B17" s="8" t="s">
        <x:v>6</x:v>
      </x:c>
      <x:c r="C17" s="9">
        <x:f>C11*Params!$C$5*(1-Params!$C$3)-Params!$C$4</x:f>
        <x:v>9585</x:v>
      </x:c>
      <x:c r="D17" s="9">
        <x:f>D11*Params!$C$5*(1-Params!$C$3)-Params!$C$4</x:f>
        <x:v>9125</x:v>
      </x:c>
      <x:c r="E17" s="9">
        <x:f>E11*Params!$C$5*(1-Params!$C$3)-Params!$C$4</x:f>
        <x:v>9125</x:v>
      </x:c>
      <x:c r="F17" s="9">
        <x:f>F11*Params!$C$5*(1-Params!$C$3)-Params!$C$4</x:f>
        <x:v>8435</x:v>
      </x:c>
      <x:c r="G17" s="9">
        <x:f>G11*Params!$C$5*(1-Params!$C$3)-Params!$C$4</x:f>
        <x:v>7745</x:v>
      </x:c>
      <x:c r="H17" s="9">
        <x:f>H11*Params!$C$5*(1-Params!$C$3)-Params!$C$4</x:f>
        <x:v>8665</x:v>
      </x:c>
      <x:c r="I17" s="9">
        <x:f>I11*Params!$C$5*(1-Params!$C$3)-Params!$C$4</x:f>
        <x:v>7745</x:v>
      </x:c>
      <x:c r="J17" s="9">
        <x:f>J11*Params!$C$5*(1-Params!$C$3)-Params!$C$4</x:f>
        <x:v>9585</x:v>
      </x:c>
      <x:c r="K17" s="9">
        <x:f>K11*Params!$C$5*(1-Params!$C$3)-Params!$C$4</x:f>
        <x:v>9585</x:v>
      </x:c>
      <x:c r="L17" s="9">
        <x:f>L11*Params!$C$5*(1-Params!$C$3)-Params!$C$4</x:f>
        <x:v>9585</x:v>
      </x:c>
      <x:c r="M17" s="9">
        <x:f>M11*Params!$C$5*(1-Params!$C$3)-Params!$C$4</x:f>
        <x:v>8435</x:v>
      </x:c>
      <x:c r="N17" s="9">
        <x:f>N11*Params!$C$5*(1-Params!$C$3)-Params!$C$4</x:f>
        <x:v>9125</x:v>
      </x:c>
      <x:c r="O17" s="4"/>
      <x:c r="P17" s="37">
        <x:f>SUM(C17:N17)</x:f>
        <x:v>106740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45">
      <x:c r="B19" s="24" t="s">
        <x:v>2</x:v>
      </x:c>
      <x:c r="C19" s="25">
        <x:f t="shared" ref="C19:N19" si="1">SUM(C17:C18)</x:f>
        <x:v>9585</x:v>
      </x:c>
      <x:c r="D19" s="25">
        <x:f t="shared" si="1"/>
        <x:v>9125</x:v>
      </x:c>
      <x:c r="E19" s="25">
        <x:f t="shared" si="1"/>
        <x:v>9125</x:v>
      </x:c>
      <x:c r="F19" s="25">
        <x:f t="shared" si="1"/>
        <x:v>8435</x:v>
      </x:c>
      <x:c r="G19" s="25">
        <x:f t="shared" si="1"/>
        <x:v>7745</x:v>
      </x:c>
      <x:c r="H19" s="25">
        <x:f t="shared" si="1"/>
        <x:v>8665</x:v>
      </x:c>
      <x:c r="I19" s="25">
        <x:f t="shared" si="1"/>
        <x:v>7745</x:v>
      </x:c>
      <x:c r="J19" s="25">
        <x:f t="shared" si="1"/>
        <x:v>9585</x:v>
      </x:c>
      <x:c r="K19" s="25">
        <x:f t="shared" si="1"/>
        <x:v>9585</x:v>
      </x:c>
      <x:c r="L19" s="25">
        <x:f t="shared" si="1"/>
        <x:v>9585</x:v>
      </x:c>
      <x:c r="M19" s="25">
        <x:f t="shared" si="1"/>
        <x:v>8435</x:v>
      </x:c>
      <x:c r="N19" s="25">
        <x:f t="shared" si="1"/>
        <x:v>9125</x:v>
      </x:c>
      <x:c r="O19" s="5"/>
      <x:c r="P19" s="38">
        <x:f>SUM(C19:N19)</x:f>
        <x:v>106740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45">
      <x:c r="B22" s="8" t="s">
        <x:v>7</x:v>
      </x:c>
      <x:c r="C22" s="9">
        <x:v>5603.31</x:v>
      </x:c>
      <x:c r="D22" s="9">
        <x:v>5603.31</x:v>
      </x:c>
      <x:c r="E22" s="9">
        <x:v>5603.31</x:v>
      </x:c>
      <x:c r="F22" s="9">
        <x:v>5603.31</x:v>
      </x:c>
      <x:c r="G22" s="9">
        <x:v>5603.31</x:v>
      </x:c>
      <x:c r="H22" s="9">
        <x:v>5603.31</x:v>
      </x:c>
      <x:c r="I22" s="9">
        <x:v>5603.31</x:v>
      </x:c>
      <x:c r="J22" s="9">
        <x:v>5603.31</x:v>
      </x:c>
      <x:c r="K22" s="9">
        <x:v>5603.31</x:v>
      </x:c>
      <x:c r="L22" s="9">
        <x:v>5603.31</x:v>
      </x:c>
      <x:c r="M22" s="9">
        <x:v>5603.31</x:v>
      </x:c>
      <x:c r="N22" s="9">
        <x:v>5603.31</x:v>
      </x:c>
      <x:c r="O22" s="4"/>
      <x:c r="P22" s="39">
        <x:f>SUM(C22:N22)</x:f>
        <x:v>67239.719999999987</x:v>
      </x:c>
    </x:row>
    <x:row r="23" spans="2:16" x14ac:dyDescent="0.45">
      <x:c r="B23" s="8" t="s">
        <x:v>8</x:v>
      </x:c>
      <x:c r="C23" s="9">
        <x:f>1079.41+1826.53</x:f>
        <x:v>2905.94</x:v>
      </x:c>
      <x:c r="D23" s="9">
        <x:f>1079.41+1829.17</x:f>
        <x:v>2908.58</x:v>
      </x:c>
      <x:c r="E23" s="9">
        <x:f>1079.41+1826.53</x:f>
        <x:v>2905.94</x:v>
      </x:c>
      <x:c r="F23" s="9">
        <x:f>1079.41+1834.42</x:f>
        <x:v>2913.83</x:v>
      </x:c>
      <x:c r="G23" s="9">
        <x:f>1079.41+1830.47</x:f>
        <x:v>2909.88</x:v>
      </x:c>
      <x:c r="H23" s="9">
        <x:f>1079.41+1833.09</x:f>
        <x:v>2912.5</x:v>
      </x:c>
      <x:c r="I23" s="9">
        <x:f>1079.41+1835.73</x:f>
        <x:v>2915.1400000000003</x:v>
      </x:c>
      <x:c r="J23" s="9">
        <x:f>1079.41+1835.73</x:f>
        <x:v>2915.1400000000003</x:v>
      </x:c>
      <x:c r="K23" s="9">
        <x:f>1079.41+1830.48</x:f>
        <x:v>2909.8900000000003</x:v>
      </x:c>
      <x:c r="L23" s="9">
        <x:f>1079.41+1827.84</x:f>
        <x:v>2907.25</x:v>
      </x:c>
      <x:c r="M23" s="9">
        <x:f>1079.41+1830.48</x:f>
        <x:v>2909.8900000000003</x:v>
      </x:c>
      <x:c r="N23" s="9">
        <x:f>1079.41+1834.41</x:f>
        <x:v>2913.82</x:v>
      </x:c>
      <x:c r="O23" s="4"/>
      <x:c r="P23" s="39">
        <x:f>SUM(C23:N23)</x:f>
        <x:v>34927.800000000003</x:v>
      </x:c>
    </x:row>
    <x:row r="24" spans="2:16" x14ac:dyDescent="0.45">
      <x:c r="B24" s="7" t="s">
        <x:v>3</x:v>
      </x:c>
      <x:c r="C24" s="40">
        <x:f t="shared" ref="C24:N24" si="2">SUM(C22:C23)</x:f>
        <x:v>8509.25</x:v>
      </x:c>
      <x:c r="D24" s="40">
        <x:f t="shared" si="2"/>
        <x:v>8511.89</x:v>
      </x:c>
      <x:c r="E24" s="40">
        <x:f t="shared" si="2"/>
        <x:v>8509.25</x:v>
      </x:c>
      <x:c r="F24" s="40">
        <x:f t="shared" si="2"/>
        <x:v>8517.14</x:v>
      </x:c>
      <x:c r="G24" s="40">
        <x:f t="shared" si="2"/>
        <x:v>8513.19</x:v>
      </x:c>
      <x:c r="H24" s="40">
        <x:f t="shared" si="2"/>
        <x:v>8515.8100000000013</x:v>
      </x:c>
      <x:c r="I24" s="40">
        <x:f t="shared" si="2"/>
        <x:v>8518.4500000000007</x:v>
      </x:c>
      <x:c r="J24" s="40">
        <x:f t="shared" si="2"/>
        <x:v>8518.4500000000007</x:v>
      </x:c>
      <x:c r="K24" s="40">
        <x:f t="shared" si="2"/>
        <x:v>8513.2000000000007</x:v>
      </x:c>
      <x:c r="L24" s="40">
        <x:f t="shared" si="2"/>
        <x:v>8510.5600000000013</x:v>
      </x:c>
      <x:c r="M24" s="40">
        <x:f t="shared" si="2"/>
        <x:v>8513.2000000000007</x:v>
      </x:c>
      <x:c r="N24" s="40">
        <x:f t="shared" si="2"/>
        <x:v>8517.130000000001</x:v>
      </x:c>
      <x:c r="O24" s="4"/>
      <x:c r="P24" s="41">
        <x:f>SUM(C24:N24)</x:f>
        <x:v>102167.51999999999</x:v>
      </x:c>
    </x:row>
    <x:row r="25" spans="2:16" x14ac:dyDescent="0.4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45">
      <x:c r="B26" s="43" t="s">
        <x:v>25</x:v>
      </x:c>
      <x:c r="C26" s="44">
        <x:f t="shared" ref="C26:N26" si="3">C19-C24</x:f>
        <x:v>1075.75</x:v>
      </x:c>
      <x:c r="D26" s="44">
        <x:f t="shared" si="3"/>
        <x:v>613.11000000000058</x:v>
      </x:c>
      <x:c r="E26" s="44">
        <x:f t="shared" si="3"/>
        <x:v>615.75</x:v>
      </x:c>
      <x:c r="F26" s="44">
        <x:f t="shared" si="3"/>
        <x:v>-82.139999999999418</x:v>
      </x:c>
      <x:c r="G26" s="44">
        <x:f t="shared" si="3"/>
        <x:v>-768.19000000000051</x:v>
      </x:c>
      <x:c r="H26" s="44">
        <x:f t="shared" si="3"/>
        <x:v>149.18999999999869</x:v>
      </x:c>
      <x:c r="I26" s="44">
        <x:f t="shared" si="3"/>
        <x:v>-773.45000000000073</x:v>
      </x:c>
      <x:c r="J26" s="44">
        <x:f t="shared" si="3"/>
        <x:v>1066.5499999999993</x:v>
      </x:c>
      <x:c r="K26" s="44">
        <x:f t="shared" si="3"/>
        <x:v>1071.7999999999993</x:v>
      </x:c>
      <x:c r="L26" s="44">
        <x:f t="shared" si="3"/>
        <x:v>1074.4399999999987</x:v>
      </x:c>
      <x:c r="M26" s="44">
        <x:f t="shared" si="3"/>
        <x:v>-78.200000000000728</x:v>
      </x:c>
      <x:c r="N26" s="44">
        <x:f t="shared" si="3"/>
        <x:v>607.86999999999898</x:v>
      </x:c>
      <x:c r="P26" s="54">
        <x:f>SUM(C26:N26)</x:f>
        <x:v>4572.4799999999941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178000F-1FEB-4B9E-9C9E-A0DE1F099369}" mc:Ignorable="x14ac xr xr2 xr3">
  <x:dimension ref="B1:P26"/>
  <x:sheetViews>
    <x:sheetView tabSelected="1" workbookViewId="0">
      <x:selection activeCell="G12" sqref="G12"/>
    </x:sheetView>
  </x:sheetViews>
  <x:sheetFormatPr baseColWidth="10" defaultRowHeight="1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2" t="s">
        <x:v>9</x:v>
      </x:c>
    </x:row>
    <x:row r="2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/>
      <x:c r="L6" s="33"/>
      <x:c r="M6" s="33"/>
      <x:c r="N6" s="33"/>
      <x:c r="O6" s="31"/>
      <x:c r="P6" s="52">
        <x:f>SUM(C6:N6)</x:f>
        <x:v>38</x:v>
      </x:c>
    </x:row>
    <x:row r="7">
      <x:c r="B7" s="8" t="s">
        <x:v>20</x:v>
      </x:c>
      <x:c r="C7" s="33">
        <x:v>22</x:v>
      </x:c>
      <x:c r="D7" s="33">
        <x:v>21</x:v>
      </x:c>
      <x:c r="E7" s="33">
        <x:v>17</x:v>
      </x:c>
      <x:c r="F7" s="60">
        <x:v>20</x:v>
      </x:c>
      <x:c r="G7" s="33">
        <x:v>19</x:v>
      </x:c>
      <x:c r="H7" s="33">
        <x:v>10</x:v>
      </x:c>
      <x:c r="I7" s="33">
        <x:v>22</x:v>
      </x:c>
      <x:c r="J7" s="33">
        <x:v>10</x:v>
      </x:c>
      <x:c r="K7" s="33"/>
      <x:c r="L7" s="33"/>
      <x:c r="M7" s="33"/>
      <x:c r="N7" s="33"/>
      <x:c r="O7" s="31"/>
      <x:c r="P7" s="52">
        <x:f>SUM(C7:N7)</x:f>
        <x:v>43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5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>
        <x:v>21</x:v>
      </x:c>
      <x:c r="E11" s="10">
        <x:v>17</x:v>
      </x:c>
      <x:c r="F11" s="10">
        <x:v>20</x:v>
      </x:c>
      <x:c r="G11" s="10">
        <x:v>19</x:v>
      </x:c>
      <x:c r="H11" s="10">
        <x:v>10.5</x:v>
      </x:c>
      <x:c r="I11" s="10">
        <x:v>21.5</x:v>
      </x:c>
      <x:c r="J11" s="10">
        <x:v>10</x:v>
      </x:c>
      <x:c r="K11" s="10"/>
      <x:c r="L11" s="10"/>
      <x:c r="M11" s="10"/>
      <x:c r="N11" s="10"/>
      <x:c r="P11" s="53">
        <x:f>SUM(C11:N11)</x:f>
        <x:v>43</x:v>
      </x:c>
    </x:row>
    <x:row r="12">
      <x:c r="B12" s="8" t="s">
        <x:v>15</x:v>
      </x:c>
      <x:c r="C12" s="11"/>
      <x:c r="D12" s="11"/>
      <x:c r="E12" s="11">
        <x:v>4</x:v>
      </x:c>
      <x:c r="F12" s="11">
        <x:v>1</x:v>
      </x:c>
      <x:c r="G12" s="11"/>
      <x:c r="H12" s="11">
        <x:v>9.5</x:v>
      </x:c>
      <x:c r="I12" s="11">
        <x:v>1.5</x:v>
      </x:c>
      <x:c r="J12" s="11">
        <x:v>11</x:v>
      </x:c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C11*Params!$C$6*(1-Params!$C$3)-Params!$C$4</x:f>
        <x:v>10247.4</x:v>
      </x:c>
      <x:c r="D17" s="9">
        <x:f>D11*Params!$C$6*(1-Params!$C$3)-Params!$C$4</x:f>
        <x:v>9778.2</x:v>
      </x:c>
      <x:c r="E17" s="9">
        <x:f>E11*Params!$C$6*(1-Params!$C$3)-Params!$C$4</x:f>
      </x:c>
      <x:c r="F17" s="9">
        <x:f>F11*Params!$C$6*(1-Params!$C$3)-Params!$C$4</x:f>
      </x:c>
      <x:c r="G17" s="9">
        <x:f>G11*Params!$C$6*(1-Params!$C$3)-Params!$C$4</x:f>
      </x:c>
      <x:c r="H17" s="9">
        <x:f>H11*Params!$C$6*(1-Params!$C$3)-Params!$C$4</x:f>
      </x:c>
      <x:c r="I17" s="9">
        <x:f>I11*Params!$C$6*(1-Params!$C$3)-Params!$C$4</x:f>
      </x:c>
      <x:c r="J17" s="9">
        <x:f>J11*Params!$C$6*(1-Params!$C$3)-Params!$C$4</x:f>
      </x:c>
      <x:c r="K17" s="9"/>
      <x:c r="L17" s="9"/>
      <x:c r="M17" s="9"/>
      <x:c r="N17" s="9"/>
      <x:c r="O17" s="4"/>
      <x:c r="P17" s="37">
        <x:f>SUM(C17:N17)</x:f>
        <x:v>20025.6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20025.6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5596.72</x:v>
      </x:c>
      <x:c r="D22" s="9">
        <x:v>5596.72</x:v>
      </x:c>
      <x:c r="E22" s="9">
        <x:v>5596.72</x:v>
      </x:c>
      <x:c r="F22" s="9">
        <x:v>5596.72</x:v>
      </x:c>
      <x:c r="G22" s="9">
        <x:v>5596.72</x:v>
      </x:c>
      <x:c r="H22" s="9">
        <x:v>5596.72</x:v>
      </x:c>
      <x:c r="I22" s="9">
        <x:v>5596.72</x:v>
      </x:c>
      <x:c r="J22" s="9">
        <x:v>5596.72</x:v>
      </x:c>
      <x:c r="K22" s="9"/>
      <x:c r="L22" s="9"/>
      <x:c r="M22" s="9"/>
      <x:c r="N22" s="9"/>
      <x:c r="O22" s="4"/>
      <x:c r="P22" s="39">
        <x:f>SUM(C22:N22)</x:f>
        <x:v>11193.44</x:v>
      </x:c>
    </x:row>
    <x:row r="23">
      <x:c r="B23" s="8" t="s">
        <x:v>8</x:v>
      </x:c>
      <x:c r="C23" s="9">
        <x:f>1092.85+1844.46</x:f>
        <x:v>2937.31</x:v>
      </x:c>
      <x:c r="D23" s="9">
        <x:f>1092.85+1844.46</x:f>
        <x:v>2937.31</x:v>
      </x:c>
      <x:c r="E23" s="9">
        <x:f>1092.85+1844.46</x:f>
      </x:c>
      <x:c r="F23" s="9">
        <x:f>1092.85+1854.99</x:f>
      </x:c>
      <x:c r="G23" s="9">
        <x:f>1092.85+1870.74</x:f>
      </x:c>
      <x:c r="H23" s="9">
        <x:f>1092.85+1868.1</x:f>
      </x:c>
      <x:c r="I23" s="9">
        <x:f>1092.85+1893.07</x:f>
      </x:c>
      <x:c r="J23" s="9">
        <x:f>1092.85+1874.68</x:f>
      </x:c>
      <x:c r="K23" s="9"/>
      <x:c r="L23" s="9"/>
      <x:c r="M23" s="9"/>
      <x:c r="N23" s="9"/>
      <x:c r="O23" s="4"/>
      <x:c r="P23" s="39">
        <x:f>SUM(C23:N23)</x:f>
        <x:v>5874.62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17068.06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SUM(C26:N26)</x:f>
        <x:v>2957.539999999999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4" t="s">
        <x:v>22</x:v>
      </x:c>
      <x:c r="C2" s="65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500</x:v>
      </x:c>
    </x:row>
    <x:row r="6" spans="2:3" ht="24" customHeight="1" x14ac:dyDescent="0.45">
      <x:c r="B6" s="61" t="s">
        <x:v>39</x:v>
      </x:c>
      <x:c r="C6" s="29">
        <x:v>510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6" t="s">
        <x:v>23</x:v>
      </x:c>
      <x:c r="C2" s="66"/>
    </x:row>
    <x:row r="3" spans="2:3" ht="16.899999999999999" customHeight="1" x14ac:dyDescent="0.45">
      <x:c r="B3" s="34" t="s">
        <x:v>24</x:v>
      </x:c>
      <x:c r="C3" s="35">
        <x:f>'2023'!P26+'2024'!P26</x:f>
        <x:v>7530.0199999999932</x:v>
      </x:c>
    </x:row>
    <x:row r="4" spans="2:3" ht="16.899999999999999" customHeight="1" x14ac:dyDescent="0.45">
      <x:c r="B4" s="34" t="s">
        <x:v>26</x:v>
      </x:c>
      <x:c r="C4" s="36">
        <x:f>SUM('2023'!P12)+('2024'!P12)</x:f>
        <x:v>17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2024-09-02T23:24:36Z</dcterms:modified>
</cp:coreProperties>
</file>