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70FD0D48-7162-4F76-BFC9-4B41EBB4DD15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'2024'!$B$34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'2024'!$B$33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'2024'!$B$31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4" i="15" l="1"/>
  <c r="P33" i="15"/>
  <c r="P29" i="15"/>
  <c r="N27" i="15"/>
  <c r="M27" i="15"/>
  <c r="L27" i="15"/>
  <c r="K27" i="15"/>
  <c r="H27" i="15"/>
  <c r="G27" i="15"/>
  <c r="P26" i="15"/>
  <c r="P25" i="15"/>
  <c r="P24" i="15"/>
  <c r="J23" i="15"/>
  <c r="J27" i="15" s="1"/>
  <c r="I23" i="15"/>
  <c r="I27" i="15" s="1"/>
  <c r="H23" i="15"/>
  <c r="G23" i="15"/>
  <c r="F23" i="15"/>
  <c r="F27" i="15" s="1"/>
  <c r="E23" i="15"/>
  <c r="E27" i="15" s="1"/>
  <c r="D23" i="15"/>
  <c r="D27" i="15" s="1"/>
  <c r="C23" i="15"/>
  <c r="P23" i="15" s="1"/>
  <c r="P22" i="15"/>
  <c r="N19" i="15"/>
  <c r="N31" i="15" s="1"/>
  <c r="M19" i="15"/>
  <c r="M31" i="15" s="1"/>
  <c r="L19" i="15"/>
  <c r="L31" i="15" s="1"/>
  <c r="K19" i="15"/>
  <c r="K31" i="15" s="1"/>
  <c r="H19" i="15"/>
  <c r="H31" i="15" s="1"/>
  <c r="G19" i="15"/>
  <c r="G31" i="15" s="1"/>
  <c r="C19" i="15"/>
  <c r="P18" i="15"/>
  <c r="J17" i="15"/>
  <c r="J19" i="15" s="1"/>
  <c r="J31" i="15" s="1"/>
  <c r="I17" i="15"/>
  <c r="I19" i="15" s="1"/>
  <c r="I31" i="15" s="1"/>
  <c r="H17" i="15"/>
  <c r="G17" i="15"/>
  <c r="F17" i="15"/>
  <c r="F19" i="15" s="1"/>
  <c r="F31" i="15" s="1"/>
  <c r="E17" i="15"/>
  <c r="E19" i="15" s="1"/>
  <c r="E31" i="15" s="1"/>
  <c r="D17" i="15"/>
  <c r="D19" i="15" s="1"/>
  <c r="D31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N28" i="14"/>
  <c r="H28" i="14"/>
  <c r="G28" i="14"/>
  <c r="F28" i="14"/>
  <c r="N26" i="14"/>
  <c r="M26" i="14"/>
  <c r="L26" i="14"/>
  <c r="K26" i="14"/>
  <c r="I26" i="14"/>
  <c r="H26" i="14"/>
  <c r="G26" i="14"/>
  <c r="F26" i="14"/>
  <c r="E26" i="14"/>
  <c r="D26" i="14"/>
  <c r="C26" i="14"/>
  <c r="P25" i="14"/>
  <c r="P24" i="14"/>
  <c r="N23" i="14"/>
  <c r="M23" i="14"/>
  <c r="L23" i="14"/>
  <c r="K23" i="14"/>
  <c r="J23" i="14"/>
  <c r="J26" i="14" s="1"/>
  <c r="P22" i="14"/>
  <c r="N19" i="14"/>
  <c r="M19" i="14"/>
  <c r="M28" i="14" s="1"/>
  <c r="L19" i="14"/>
  <c r="L28" i="14" s="1"/>
  <c r="K19" i="14"/>
  <c r="K28" i="14" s="1"/>
  <c r="J19" i="14"/>
  <c r="I19" i="14"/>
  <c r="I28" i="14" s="1"/>
  <c r="H19" i="14"/>
  <c r="G19" i="14"/>
  <c r="F19" i="14"/>
  <c r="E19" i="14"/>
  <c r="E28" i="14" s="1"/>
  <c r="D19" i="14"/>
  <c r="D28" i="14" s="1"/>
  <c r="C19" i="14"/>
  <c r="P19" i="14" s="1"/>
  <c r="P18" i="14"/>
  <c r="P17" i="14"/>
  <c r="N17" i="14"/>
  <c r="M17" i="14"/>
  <c r="L17" i="14"/>
  <c r="K17" i="14"/>
  <c r="J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8" i="15" l="1"/>
  <c r="P17" i="15"/>
  <c r="J28" i="14"/>
  <c r="P26" i="14"/>
  <c r="C27" i="15"/>
  <c r="P27" i="15" s="1"/>
  <c r="P23" i="14"/>
  <c r="C28" i="14"/>
  <c r="P28" i="14" s="1"/>
  <c r="P19" i="15"/>
  <c r="C31" i="15" l="1"/>
  <c r="P31" i="15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6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<sst xmlns="http://schemas.openxmlformats.org/spreadsheetml/2006/main" count="83" uniqueCount="45">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</sst>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0" borderId="6" xfId="0" applyFont="1" applyBorder="1"/>
    <xf numFmtId="4" fontId="1" fillId="0" borderId="1" xfId="0" applyNumberFormat="1" applyFont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J26" sqref="J26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11</v>
      </c>
      <c r="O6" s="36"/>
      <c r="P6" s="57">
        <f>SUM(C6:N6)</f>
        <v>87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>
        <v>20</v>
      </c>
      <c r="O7" s="36"/>
      <c r="P7" s="57">
        <f>SUM(C7:N7)</f>
        <v>87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9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>
        <v>20</v>
      </c>
      <c r="P11" s="58">
        <f>SUM(C11:N11)</f>
        <v>87.5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>
        <f>K11*Params!$C$5*(1-Params!$C$3)-Params!$C$4</f>
        <v>3605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N11*Params!$C$5*(1-Params!$C$3)-Params!$C$4</f>
        <v>9125</v>
      </c>
      <c r="O17" s="4"/>
      <c r="P17" s="41">
        <f>SUM(C17:N17)</f>
        <v>39875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750</v>
      </c>
      <c r="N18" s="10"/>
      <c r="O18" s="4"/>
      <c r="P18" s="41">
        <f>SUM(C18:N18)</f>
        <v>750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10335</v>
      </c>
      <c r="N19" s="28">
        <f t="shared" si="1"/>
        <v>9125</v>
      </c>
      <c r="O19" s="5"/>
      <c r="P19" s="42">
        <f>SUM(C19:N19)</f>
        <v>40625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>
        <v>5200.67</v>
      </c>
      <c r="O22" s="4"/>
      <c r="P22" s="43">
        <f>SUM(C22:N22)</f>
        <v>26343.870000000003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>
        <f>1082.29+1823.32</f>
        <v>2905.6099999999997</v>
      </c>
      <c r="O23" s="4"/>
      <c r="P23" s="43">
        <f>SUM(C23:N23)</f>
        <v>14726.71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>
        <v>474.85</v>
      </c>
      <c r="O24" s="4"/>
      <c r="P24" s="43">
        <f>SUM(C24:N24)</f>
        <v>2088.65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8581.1299999999992</v>
      </c>
      <c r="O26" s="4"/>
      <c r="P26" s="60">
        <f>SUM(C26:N26)</f>
        <v>43908.399999999994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1631.2399999999998</v>
      </c>
      <c r="N28" s="47">
        <f t="shared" si="3"/>
        <v>543.8700000000008</v>
      </c>
      <c r="P28" s="59">
        <f>SUM(C28:N28)</f>
        <v>-3283.3999999999996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>
        <v>1000</v>
      </c>
      <c r="P30" s="61">
        <f>SUM(C30:N30)</f>
        <v>4400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>
        <v>474.85</v>
      </c>
      <c r="P31" s="61">
        <f>SUM(C31:N31)</f>
        <v>2088.65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486E-EC44-47C2-BF26-D3CC9680C390}">
  <dimension ref="B1:P34"/>
  <sheetViews>
    <sheetView tabSelected="1" topLeftCell="A3" workbookViewId="0">
      <selection activeCell="J19" sqref="J19"/>
    </sheetView>
  </sheetViews>
  <sheetFormatPr baseColWidth="10" defaultRowHeight="14.4" x14ac:dyDescent="0.3"/>
  <cols>
    <col min="1" max="1" width="3" customWidth="1"/>
    <col min="2" max="2" width="28" customWidth="1"/>
    <col min="14" max="14" width="18.1093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152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21</v>
      </c>
      <c r="J7" s="37">
        <v>20</v>
      </c>
      <c r="K7" s="37"/>
      <c r="L7" s="37"/>
      <c r="M7" s="37"/>
      <c r="N7" s="37"/>
      <c r="O7" s="36"/>
      <c r="P7" s="57">
        <f>SUM(C7:N7)</f>
        <v>164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2</v>
      </c>
      <c r="J8" s="63">
        <f t="shared" si="0"/>
        <v>1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17.5</v>
      </c>
      <c r="H11" s="11">
        <v>19.5</v>
      </c>
      <c r="I11" s="11">
        <v>21</v>
      </c>
      <c r="J11" s="11">
        <v>20</v>
      </c>
      <c r="K11" s="11"/>
      <c r="L11" s="11"/>
      <c r="M11" s="11"/>
      <c r="N11" s="11"/>
      <c r="P11" s="58">
        <f>SUM(C11:N11)</f>
        <v>163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1.5</v>
      </c>
      <c r="H12" s="12">
        <v>0.5</v>
      </c>
      <c r="I12" s="12">
        <v>2</v>
      </c>
      <c r="J12" s="12">
        <v>1</v>
      </c>
      <c r="K12" s="12"/>
      <c r="L12" s="12"/>
      <c r="M12" s="12"/>
      <c r="N12" s="12"/>
      <c r="P12" s="58">
        <f>SUM(C12:N12)</f>
        <v>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10045</v>
      </c>
      <c r="D17" s="10">
        <f>D11*Params!$C$5*(1-Params!$C$3)-Params!$C$4</f>
        <v>9585</v>
      </c>
      <c r="E17" s="10">
        <f>E11*Params!$C$5*(1-Params!$C$3)-Params!$C$4</f>
        <v>9585</v>
      </c>
      <c r="F17" s="10">
        <f>F11*Params!$C$5*(1-Params!$C$3)-Params!$C$4</f>
        <v>9585</v>
      </c>
      <c r="G17" s="10">
        <f>G11*Params!$C$5*(1-Params!$C$3)-Params!$C$4</f>
        <v>7975</v>
      </c>
      <c r="H17" s="10">
        <f>H11*Params!$C$5*(1-Params!$C$3)-Params!$C$4</f>
        <v>8895</v>
      </c>
      <c r="I17" s="10">
        <f>I11*Params!$C$5*(1-Params!$C$3)-Params!$C$4</f>
        <v>9585</v>
      </c>
      <c r="J17" s="10">
        <f>J11*Params!$C$5*(1-Params!$C$3)-Params!$C$4</f>
        <v>9125</v>
      </c>
      <c r="K17" s="10"/>
      <c r="L17" s="10"/>
      <c r="M17" s="10"/>
      <c r="N17" s="10"/>
      <c r="O17" s="4"/>
      <c r="P17" s="41">
        <f>SUM(C17:N17)</f>
        <v>74380</v>
      </c>
    </row>
    <row r="18" spans="2:16" x14ac:dyDescent="0.3">
      <c r="B18" s="9" t="s">
        <v>15</v>
      </c>
      <c r="C18" s="10"/>
      <c r="D18" s="10"/>
      <c r="E18" s="10"/>
      <c r="F18" s="10">
        <v>750</v>
      </c>
      <c r="G18" s="10"/>
      <c r="H18" s="10"/>
      <c r="I18" s="10"/>
      <c r="J18" s="10">
        <v>750</v>
      </c>
      <c r="K18" s="10"/>
      <c r="L18" s="10"/>
      <c r="M18" s="10"/>
      <c r="N18" s="10"/>
      <c r="O18" s="4"/>
      <c r="P18" s="41">
        <f>SUM(C18:N18)</f>
        <v>1500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9585</v>
      </c>
      <c r="E19" s="28">
        <f t="shared" si="1"/>
        <v>9585</v>
      </c>
      <c r="F19" s="28">
        <f t="shared" si="1"/>
        <v>10335</v>
      </c>
      <c r="G19" s="28">
        <f t="shared" si="1"/>
        <v>7975</v>
      </c>
      <c r="H19" s="28">
        <f t="shared" si="1"/>
        <v>8895</v>
      </c>
      <c r="I19" s="28">
        <f t="shared" si="1"/>
        <v>9585</v>
      </c>
      <c r="J19" s="28">
        <f t="shared" si="1"/>
        <v>9875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75880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4901.79</v>
      </c>
      <c r="D22" s="10">
        <v>4901.79</v>
      </c>
      <c r="E22" s="10">
        <v>5276.79</v>
      </c>
      <c r="F22" s="10">
        <v>5276.79</v>
      </c>
      <c r="G22" s="10">
        <v>5276.79</v>
      </c>
      <c r="H22" s="10">
        <v>5276.79</v>
      </c>
      <c r="I22" s="10">
        <v>5432.13</v>
      </c>
      <c r="J22" s="10">
        <v>5276.79</v>
      </c>
      <c r="K22" s="10"/>
      <c r="L22" s="10"/>
      <c r="M22" s="10"/>
      <c r="N22" s="10"/>
      <c r="O22" s="4"/>
      <c r="P22" s="43">
        <f t="shared" ref="P22:P27" si="2">SUM(C22:N22)</f>
        <v>41619.660000000003</v>
      </c>
    </row>
    <row r="23" spans="2:16" x14ac:dyDescent="0.3">
      <c r="B23" s="9" t="s">
        <v>8</v>
      </c>
      <c r="C23" s="10">
        <f>1105.77+1867.57</f>
        <v>2973.34</v>
      </c>
      <c r="D23" s="10">
        <f>1105.77+1867.57</f>
        <v>2973.34</v>
      </c>
      <c r="E23" s="10">
        <f>1105.77+1867.57</f>
        <v>2973.34</v>
      </c>
      <c r="F23" s="10">
        <f>1105.77+1867.57</f>
        <v>2973.34</v>
      </c>
      <c r="G23" s="10">
        <f>1105.77+1891.51</f>
        <v>2997.2799999999997</v>
      </c>
      <c r="H23" s="10">
        <f>1105.77+1896.76</f>
        <v>3002.5299999999997</v>
      </c>
      <c r="I23" s="10">
        <f>1140.67+1951.67</f>
        <v>3092.34</v>
      </c>
      <c r="J23" s="10">
        <f>1105.77+1899.42</f>
        <v>3005.19</v>
      </c>
      <c r="K23" s="10"/>
      <c r="L23" s="10"/>
      <c r="M23" s="10"/>
      <c r="N23" s="10"/>
      <c r="O23" s="4"/>
      <c r="P23" s="43">
        <f t="shared" si="2"/>
        <v>23990.699999999997</v>
      </c>
    </row>
    <row r="24" spans="2:16" x14ac:dyDescent="0.3">
      <c r="B24" s="55" t="s">
        <v>40</v>
      </c>
      <c r="C24" s="10">
        <v>475.2</v>
      </c>
      <c r="D24" s="10">
        <v>474.85</v>
      </c>
      <c r="E24" s="10">
        <v>474.85</v>
      </c>
      <c r="F24" s="10">
        <v>492.7</v>
      </c>
      <c r="G24" s="10">
        <v>421.3</v>
      </c>
      <c r="H24" s="10">
        <v>457</v>
      </c>
      <c r="I24" s="10">
        <v>492.7</v>
      </c>
      <c r="J24" s="10">
        <v>439.15</v>
      </c>
      <c r="K24" s="10"/>
      <c r="L24" s="10"/>
      <c r="M24" s="10"/>
      <c r="N24" s="10"/>
      <c r="O24" s="4"/>
      <c r="P24" s="43">
        <f t="shared" si="2"/>
        <v>3727.75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1424.17</v>
      </c>
      <c r="K25" s="64"/>
      <c r="L25" s="64"/>
      <c r="M25" s="64"/>
      <c r="N25" s="64"/>
      <c r="O25" s="4"/>
      <c r="P25" s="43">
        <f t="shared" si="2"/>
        <v>1424.17</v>
      </c>
    </row>
    <row r="26" spans="2:16" x14ac:dyDescent="0.3">
      <c r="B26" s="55" t="s">
        <v>43</v>
      </c>
      <c r="C26" s="10">
        <v>750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2"/>
        <v>750</v>
      </c>
    </row>
    <row r="27" spans="2:16" x14ac:dyDescent="0.3">
      <c r="B27" s="8" t="s">
        <v>3</v>
      </c>
      <c r="C27" s="44">
        <f>SUM(C22:C26)</f>
        <v>9100.33</v>
      </c>
      <c r="D27" s="44">
        <f t="shared" ref="D27:N27" si="3">SUM(D22:D25)</f>
        <v>8349.98</v>
      </c>
      <c r="E27" s="44">
        <f t="shared" si="3"/>
        <v>8724.9800000000014</v>
      </c>
      <c r="F27" s="44">
        <f t="shared" si="3"/>
        <v>8742.8300000000017</v>
      </c>
      <c r="G27" s="44">
        <f t="shared" si="3"/>
        <v>8695.369999999999</v>
      </c>
      <c r="H27" s="44">
        <f t="shared" si="3"/>
        <v>8736.32</v>
      </c>
      <c r="I27" s="44">
        <f t="shared" si="3"/>
        <v>9017.1700000000019</v>
      </c>
      <c r="J27" s="44">
        <f t="shared" si="3"/>
        <v>10145.299999999999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O27" s="4"/>
      <c r="P27" s="60">
        <f t="shared" si="2"/>
        <v>71512.280000000013</v>
      </c>
    </row>
    <row r="28" spans="2:16" x14ac:dyDescent="0.3"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4"/>
      <c r="P28" s="43"/>
    </row>
    <row r="29" spans="2:16" x14ac:dyDescent="0.3">
      <c r="B29" s="65" t="s">
        <v>44</v>
      </c>
      <c r="C29" s="66">
        <v>375</v>
      </c>
      <c r="D29" s="66">
        <v>375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P29" s="67">
        <f>SUM(C29:N29)</f>
        <v>750</v>
      </c>
    </row>
    <row r="30" spans="2:16" x14ac:dyDescent="0.3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P30" s="72"/>
    </row>
    <row r="31" spans="2:16" x14ac:dyDescent="0.3">
      <c r="B31" s="46" t="s">
        <v>36</v>
      </c>
      <c r="C31" s="47">
        <f t="shared" ref="C31:N31" si="4">C19-C27</f>
        <v>944.67000000000007</v>
      </c>
      <c r="D31" s="47">
        <f t="shared" si="4"/>
        <v>1235.0200000000004</v>
      </c>
      <c r="E31" s="47">
        <f t="shared" si="4"/>
        <v>860.01999999999862</v>
      </c>
      <c r="F31" s="47">
        <f t="shared" si="4"/>
        <v>1592.1699999999983</v>
      </c>
      <c r="G31" s="47">
        <f t="shared" si="4"/>
        <v>-720.36999999999898</v>
      </c>
      <c r="H31" s="47">
        <f t="shared" si="4"/>
        <v>158.68000000000029</v>
      </c>
      <c r="I31" s="47">
        <f t="shared" si="4"/>
        <v>567.82999999999811</v>
      </c>
      <c r="J31" s="47">
        <f t="shared" si="4"/>
        <v>-270.29999999999927</v>
      </c>
      <c r="K31" s="47">
        <f t="shared" si="4"/>
        <v>0</v>
      </c>
      <c r="L31" s="47">
        <f t="shared" si="4"/>
        <v>0</v>
      </c>
      <c r="M31" s="47">
        <f t="shared" si="4"/>
        <v>0</v>
      </c>
      <c r="N31" s="47">
        <f t="shared" si="4"/>
        <v>0</v>
      </c>
      <c r="P31" s="59">
        <f>SUM(C31:N31)</f>
        <v>4367.7199999999975</v>
      </c>
    </row>
    <row r="33" spans="2:16" x14ac:dyDescent="0.3">
      <c r="B33" s="62" t="s">
        <v>37</v>
      </c>
      <c r="C33" s="54">
        <v>1100</v>
      </c>
      <c r="D33" s="54">
        <v>1050</v>
      </c>
      <c r="E33" s="54">
        <v>1050</v>
      </c>
      <c r="F33" s="54">
        <v>1100</v>
      </c>
      <c r="G33" s="54">
        <v>900</v>
      </c>
      <c r="H33" s="54">
        <v>1000</v>
      </c>
      <c r="I33" s="54">
        <v>1100</v>
      </c>
      <c r="J33" s="54">
        <v>950</v>
      </c>
      <c r="K33" s="54"/>
      <c r="L33" s="54"/>
      <c r="M33" s="54"/>
      <c r="N33" s="54"/>
      <c r="P33" s="61">
        <f>SUM(C33:N33)</f>
        <v>8250</v>
      </c>
    </row>
    <row r="34" spans="2:16" x14ac:dyDescent="0.3">
      <c r="B34" s="62" t="s">
        <v>38</v>
      </c>
      <c r="C34" s="54">
        <v>475.2</v>
      </c>
      <c r="D34" s="54">
        <v>474.85</v>
      </c>
      <c r="E34" s="54">
        <v>474.85</v>
      </c>
      <c r="F34" s="54">
        <v>492.7</v>
      </c>
      <c r="G34" s="54">
        <v>421.3</v>
      </c>
      <c r="H34" s="54">
        <v>457</v>
      </c>
      <c r="I34" s="54">
        <v>492.7</v>
      </c>
      <c r="J34" s="54">
        <v>439.15</v>
      </c>
      <c r="K34" s="54"/>
      <c r="L34" s="54"/>
      <c r="M34" s="54"/>
      <c r="N34" s="54"/>
      <c r="P34" s="61">
        <f>SUM(C34:N34)</f>
        <v>3727.75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'2023'!P28+'2024'!P31</f>
        <v>1084.3199999999979</v>
      </c>
    </row>
    <row r="4" spans="2:3" ht="16.95" customHeight="1" x14ac:dyDescent="0.3">
      <c r="B4" s="38" t="s">
        <v>39</v>
      </c>
      <c r="C4" s="40">
        <f>'2023'!P12+'2024'!P12</f>
        <v>23.5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2024-09-02T23:37:10Z</dcterms:modified>
</cp:coreProperties>
</file>