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FA8857A7-D25F-43AD-B06F-9B0679A059A6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4" sheetId="14" r:id="rId1"/>
    <sheet name="Params" sheetId="10" r:id="rId2"/>
    <sheet name="Synthése" sheetId="13" r:id="rId3"/>
  </sheets>
  <definedNames>
    <definedName name="AOUT" localSheetId="0">'2024'!$J$3</definedName>
    <definedName name="AOUT">#REF!</definedName>
    <definedName name="AVANCE_SUR_SALAIRE" localSheetId="0">'2024'!#REF!</definedName>
    <definedName name="AVANCE_SUR_SALAIRE">#REF!</definedName>
    <definedName name="AVRIL" localSheetId="0">'2024'!$F$3</definedName>
    <definedName name="AVRIL">#REF!</definedName>
    <definedName name="CRA" localSheetId="0">'2024'!$B$10</definedName>
    <definedName name="CRA">#REF!</definedName>
    <definedName name="CRA_ASTREINTE" localSheetId="0">'2024'!$B$14</definedName>
    <definedName name="CRA_ASTREINTE">#REF!</definedName>
    <definedName name="CRA_CP" localSheetId="0">'2024'!$B$12</definedName>
    <definedName name="CRA_CP">#REF!</definedName>
    <definedName name="CRA_PRODUCTION" localSheetId="0">'2024'!$B$11</definedName>
    <definedName name="CRA_PRODUCTION">#REF!</definedName>
    <definedName name="CRA_SANS_SOLDE" localSheetId="0">'2024'!$B$13</definedName>
    <definedName name="CRA_SANS_SOLDE">#REF!</definedName>
    <definedName name="DECEMBRE" localSheetId="0">'2024'!$N$3</definedName>
    <definedName name="DECEMBRE">#REF!</definedName>
    <definedName name="ENTREES" localSheetId="0">'2024'!$B$16</definedName>
    <definedName name="ENTREES">#REF!</definedName>
    <definedName name="ENTREES_ASTREINTE" localSheetId="0">'2024'!$B$18</definedName>
    <definedName name="ENTREES_ASTREINTE">#REF!</definedName>
    <definedName name="ENTREES_FACTURE" localSheetId="0">'2024'!$B$17</definedName>
    <definedName name="ENTREES_FACTURE">#REF!</definedName>
    <definedName name="FEVRIER" localSheetId="0">'2024'!$D$3</definedName>
    <definedName name="FEVRIER">#REF!</definedName>
    <definedName name="FRAIS_KM" localSheetId="0">'2024'!$B$34</definedName>
    <definedName name="JANVIER" localSheetId="0">'2024'!$C$3</definedName>
    <definedName name="JANVIER">#REF!</definedName>
    <definedName name="JUILLET" localSheetId="0">'2024'!$I$3</definedName>
    <definedName name="JUILLET">#REF!</definedName>
    <definedName name="JUIN" localSheetId="0">'2024'!$H$3</definedName>
    <definedName name="JUIN">#REF!</definedName>
    <definedName name="MAI" localSheetId="0">'2024'!$G$3</definedName>
    <definedName name="MAI">#REF!</definedName>
    <definedName name="MARS" localSheetId="0">'2024'!$E$3</definedName>
    <definedName name="MARS">#REF!</definedName>
    <definedName name="MOIS" localSheetId="0">'2024'!$B$3</definedName>
    <definedName name="MOIS">#REF!</definedName>
    <definedName name="NOMBRE_KM" localSheetId="0">'2024'!$B$33</definedName>
    <definedName name="NOVEMBRE" localSheetId="0">'2024'!$M$3</definedName>
    <definedName name="NOVEMBRE">#REF!</definedName>
    <definedName name="OCTOBRE" localSheetId="0">'2024'!$L$3</definedName>
    <definedName name="OCTOBRE">#REF!</definedName>
    <definedName name="REPAS" localSheetId="0">'2024'!$B$5</definedName>
    <definedName name="REPAS">#REF!</definedName>
    <definedName name="REPAS_ACQUIS" localSheetId="0">'2024'!$B$7</definedName>
    <definedName name="REPAS_ACQUIS">#REF!</definedName>
    <definedName name="REPAS_PRIS" localSheetId="0">'2024'!$B$6</definedName>
    <definedName name="REPAS_PRIS">#REF!</definedName>
    <definedName name="REPAS_SOLDE" localSheetId="0">'2024'!$B$8</definedName>
    <definedName name="REPAS_SOLDE">#REF!</definedName>
    <definedName name="SEPTEMBRE" localSheetId="0">'2024'!$K$3</definedName>
    <definedName name="SEPTEMBRE">#REF!</definedName>
    <definedName name="SOLDE" localSheetId="0">'2024'!$B$31</definedName>
    <definedName name="SORTIES" localSheetId="0">'2024'!$B$22</definedName>
    <definedName name="SORTIES">#REF!</definedName>
    <definedName name="SORTIES_ABONDEMENT" localSheetId="0">'2024'!#REF!</definedName>
    <definedName name="SORTIES_ABONDEMENT">#REF!</definedName>
    <definedName name="SORTIES_CHARGES_SOCIALES_PATRONALES" localSheetId="0">'2024'!$B$24</definedName>
    <definedName name="SORTIES_CHARGES_SOCIALES_PATRONALES">#REF!</definedName>
    <definedName name="SORTIES_FRAIS_KM" localSheetId="0">'2024'!$B$25</definedName>
    <definedName name="SORTIES_FRAIS_PEE_AMUNDI" localSheetId="0">'2024'!#REF!</definedName>
    <definedName name="SORTIES_FRAIS_PEE_AMUNDI">#REF!</definedName>
    <definedName name="SORTIES_INTERESSEMENT" localSheetId="0">'2024'!#REF!</definedName>
    <definedName name="SORTIES_INTERESSEMENT">#REF!</definedName>
    <definedName name="SORTIES_SALAIRE_NET" localSheetId="0">'2024'!$B$23</definedName>
    <definedName name="SORTIES_SALAIRE_NET">#REF!</definedName>
    <definedName name="TOTAL" localSheetId="0">'2024'!$P$3</definedName>
    <definedName name="TOTAL">#REF!</definedName>
    <definedName name="TOTAL_ENTREES" localSheetId="0">'2024'!$B$20</definedName>
    <definedName name="TOTAL_ENTREES">#REF!</definedName>
    <definedName name="TOTAL_SORTIES" localSheetId="0">'2024'!$B$29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4" i="14" l="1"/>
  <c r="P33" i="14"/>
  <c r="N29" i="14"/>
  <c r="M29" i="14"/>
  <c r="L29" i="14"/>
  <c r="K29" i="14"/>
  <c r="G29" i="14"/>
  <c r="F29" i="14"/>
  <c r="E29" i="14"/>
  <c r="I28" i="14"/>
  <c r="P28" i="14" s="1"/>
  <c r="P27" i="14"/>
  <c r="P26" i="14"/>
  <c r="P25" i="14"/>
  <c r="P24" i="14"/>
  <c r="J24" i="14"/>
  <c r="J29" i="14" s="1"/>
  <c r="I24" i="14"/>
  <c r="I29" i="14" s="1"/>
  <c r="H24" i="14"/>
  <c r="H29" i="14" s="1"/>
  <c r="G24" i="14"/>
  <c r="F24" i="14"/>
  <c r="E24" i="14"/>
  <c r="D24" i="14"/>
  <c r="D29" i="14" s="1"/>
  <c r="C24" i="14"/>
  <c r="C29" i="14" s="1"/>
  <c r="P23" i="14"/>
  <c r="N20" i="14"/>
  <c r="N31" i="14" s="1"/>
  <c r="M20" i="14"/>
  <c r="M31" i="14" s="1"/>
  <c r="L20" i="14"/>
  <c r="L31" i="14" s="1"/>
  <c r="K20" i="14"/>
  <c r="K31" i="14" s="1"/>
  <c r="J20" i="14"/>
  <c r="I20" i="14"/>
  <c r="I31" i="14" s="1"/>
  <c r="P19" i="14"/>
  <c r="P18" i="14"/>
  <c r="J17" i="14"/>
  <c r="I17" i="14"/>
  <c r="H17" i="14"/>
  <c r="H20" i="14" s="1"/>
  <c r="H31" i="14" s="1"/>
  <c r="G17" i="14"/>
  <c r="G20" i="14" s="1"/>
  <c r="G31" i="14" s="1"/>
  <c r="F17" i="14"/>
  <c r="F20" i="14" s="1"/>
  <c r="F31" i="14" s="1"/>
  <c r="E17" i="14"/>
  <c r="E20" i="14" s="1"/>
  <c r="E31" i="14" s="1"/>
  <c r="D17" i="14"/>
  <c r="D20" i="14" s="1"/>
  <c r="D31" i="14" s="1"/>
  <c r="C17" i="14"/>
  <c r="C20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29" i="14" l="1"/>
  <c r="C31" i="14"/>
  <c r="P20" i="14"/>
  <c r="J31" i="14"/>
  <c r="P17" i="14"/>
  <c r="P31" i="14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7" authorId="0" shapeId="0" xr:uid="{4FE0180F-D8B4-40A2-854D-9953C822A2B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Virement effectué a Mr Sami HAMDI le 29 Mars 2024</t>
        </r>
      </text>
    </comment>
  </commentList>
</comments>
</file>

<file path=xl/sharedStrings.xml><?xml version="1.0" encoding="utf-8"?>
<sst xmlns="http://schemas.openxmlformats.org/spreadsheetml/2006/main" count="47" uniqueCount="45">
  <si>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</si>
  <si>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</si>
  <si>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</si>
  <si>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</si>
  <si>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</si>
  <si>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</si>
  <si>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</si>
  <si>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</si>
  <si>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</si>
  <si>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</si>
  <si>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</si>
  <si>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</si>
  <si>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</si>
  <si>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</si>
  <si>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</si>
  <si>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</si>
  <si>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</si>
  <si>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</si>
  <si>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</si>
  <si>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</si>
  <si>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</si>
  <si>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</si>
  <si>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</si>
  <si>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</si>
  <si>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</si>
  <si>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</si>
  <si>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</si>
  <si>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</si>
  <si>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</si>
  <si>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</si>
  <si>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</si>
  <si>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</si>
  <si>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</si>
  <si>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</si>
  <si>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</si>
  <si>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</si>
  <si>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</si>
  <si>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</si>
  <si>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</si>
  <si>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</si>
  <si>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</si>
  <si>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2024)</t>
  </si>
  <si>
    <t>Frais Refacturés</t>
  </si>
  <si>
    <t>Frais Remboursé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</si>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</sst>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4"/>
  <sheetViews>
    <sheetView tabSelected="1" topLeftCell="B2" workbookViewId="0">
      <selection activeCell="I29" sqref="I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3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/>
      <c r="L6" s="37"/>
      <c r="M6" s="37"/>
      <c r="N6" s="37"/>
      <c r="O6" s="36"/>
      <c r="P6" s="57">
        <f>SUM(C6:N6)</f>
        <v>136</v>
      </c>
    </row>
    <row r="7" spans="2:16" x14ac:dyDescent="0.3">
      <c r="B7" s="9" t="s">
        <v>21</v>
      </c>
      <c r="C7" s="37">
        <v>18</v>
      </c>
      <c r="D7" s="37">
        <v>21</v>
      </c>
      <c r="E7" s="37">
        <v>21</v>
      </c>
      <c r="F7" s="37">
        <v>11</v>
      </c>
      <c r="G7" s="37">
        <v>18</v>
      </c>
      <c r="H7" s="37">
        <v>20</v>
      </c>
      <c r="I7" s="37">
        <v>17</v>
      </c>
      <c r="J7" s="37">
        <v>15</v>
      </c>
      <c r="K7" s="37"/>
      <c r="L7" s="37"/>
      <c r="M7" s="37"/>
      <c r="N7" s="37"/>
      <c r="O7" s="36"/>
      <c r="P7" s="57">
        <f>SUM(C7:N7)</f>
        <v>141</v>
      </c>
    </row>
    <row r="8" spans="2:16" x14ac:dyDescent="0.3">
      <c r="B8" s="18" t="s">
        <v>22</v>
      </c>
      <c r="C8" s="63">
        <f t="shared" ref="C8:N8" si="0">C7-C6</f>
        <v>15</v>
      </c>
      <c r="D8" s="63">
        <f t="shared" si="0"/>
        <v>2</v>
      </c>
      <c r="E8" s="63">
        <f t="shared" si="0"/>
        <v>2</v>
      </c>
      <c r="F8" s="63">
        <f t="shared" si="0"/>
        <v>-8</v>
      </c>
      <c r="G8" s="63">
        <f t="shared" si="0"/>
        <v>-1</v>
      </c>
      <c r="H8" s="63">
        <f t="shared" si="0"/>
        <v>1</v>
      </c>
      <c r="I8" s="63">
        <f t="shared" si="0"/>
        <v>-2</v>
      </c>
      <c r="J8" s="63">
        <f t="shared" si="0"/>
        <v>-4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18</v>
      </c>
      <c r="D11" s="11">
        <v>21</v>
      </c>
      <c r="E11" s="11">
        <v>21</v>
      </c>
      <c r="F11" s="11">
        <v>11</v>
      </c>
      <c r="G11" s="11">
        <v>18</v>
      </c>
      <c r="H11" s="11">
        <v>20</v>
      </c>
      <c r="I11" s="11">
        <v>17</v>
      </c>
      <c r="J11" s="11">
        <v>15</v>
      </c>
      <c r="K11" s="11"/>
      <c r="L11" s="11"/>
      <c r="M11" s="11"/>
      <c r="N11" s="11"/>
      <c r="P11" s="58">
        <f>SUM(C11:N11)</f>
        <v>141</v>
      </c>
    </row>
    <row r="12" spans="2:16" x14ac:dyDescent="0.3">
      <c r="B12" s="9" t="s">
        <v>16</v>
      </c>
      <c r="C12" s="12"/>
      <c r="D12" s="12"/>
      <c r="E12" s="12"/>
      <c r="F12" s="12">
        <v>10</v>
      </c>
      <c r="G12" s="12">
        <v>0</v>
      </c>
      <c r="H12" s="12"/>
      <c r="I12" s="12">
        <v>0</v>
      </c>
      <c r="J12" s="12">
        <v>0</v>
      </c>
      <c r="K12" s="12"/>
      <c r="L12" s="12"/>
      <c r="M12" s="12"/>
      <c r="N12" s="12"/>
      <c r="P12" s="58">
        <f>SUM(C12:N12)</f>
        <v>10</v>
      </c>
    </row>
    <row r="13" spans="2:16" x14ac:dyDescent="0.3">
      <c r="B13" s="9" t="s">
        <v>17</v>
      </c>
      <c r="C13" s="12"/>
      <c r="D13" s="12"/>
      <c r="E13" s="12"/>
      <c r="F13" s="12"/>
      <c r="G13" s="12">
        <v>1</v>
      </c>
      <c r="H13" s="12"/>
      <c r="I13" s="12">
        <v>6</v>
      </c>
      <c r="J13" s="12">
        <v>6</v>
      </c>
      <c r="K13" s="12"/>
      <c r="L13" s="12"/>
      <c r="M13" s="12"/>
      <c r="N13" s="12"/>
      <c r="P13" s="58">
        <f>SUM(C13:N13)</f>
        <v>13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13173</v>
      </c>
      <c r="D17" s="10">
        <f>D11*Params!$C$5*(1-Params!$C$3)-Params!$C$4</f>
        <v>15381</v>
      </c>
      <c r="E17" s="10">
        <f>E11*Params!$C$5*(1-Params!$C$3)-Params!$C$4</f>
        <v>15381</v>
      </c>
      <c r="F17" s="10">
        <f>F11*Params!$C$5*(1-Params!$C$3)-Params!$C$4</f>
        <v>8021</v>
      </c>
      <c r="G17" s="10">
        <f>G11*Params!$C$5*(1-Params!$C$3)-Params!$C$4</f>
        <v>13173</v>
      </c>
      <c r="H17" s="10">
        <f>H11*Params!$C$5*(1-Params!$C$3)-Params!$C$4</f>
        <v>14645</v>
      </c>
      <c r="I17" s="10">
        <f>I11*Params!$C$5*(1-Params!$C$3)-Params!$C$4</f>
        <v>12437</v>
      </c>
      <c r="J17" s="10">
        <f>J11*Params!$C$5*(1-Params!$C$3)-Params!$C$4</f>
        <v>10965</v>
      </c>
      <c r="K17" s="10"/>
      <c r="L17" s="10"/>
      <c r="M17" s="10"/>
      <c r="N17" s="10"/>
      <c r="O17" s="4"/>
      <c r="P17" s="41">
        <f>SUM(C17:N17)</f>
        <v>103176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9" t="s">
        <v>42</v>
      </c>
      <c r="C19" s="10">
        <v>138.05000000000001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138.05000000000001</v>
      </c>
    </row>
    <row r="20" spans="2:16" x14ac:dyDescent="0.3">
      <c r="B20" s="27" t="s">
        <v>2</v>
      </c>
      <c r="C20" s="28">
        <f t="shared" ref="C20:N20" si="1">SUM(C17:C19)</f>
        <v>13311.05</v>
      </c>
      <c r="D20" s="28">
        <f t="shared" si="1"/>
        <v>15381</v>
      </c>
      <c r="E20" s="28">
        <f t="shared" si="1"/>
        <v>15381</v>
      </c>
      <c r="F20" s="28">
        <f t="shared" si="1"/>
        <v>8021</v>
      </c>
      <c r="G20" s="28">
        <f t="shared" si="1"/>
        <v>13173</v>
      </c>
      <c r="H20" s="28">
        <f t="shared" si="1"/>
        <v>14645</v>
      </c>
      <c r="I20" s="28">
        <f t="shared" si="1"/>
        <v>12437</v>
      </c>
      <c r="J20" s="28">
        <f t="shared" si="1"/>
        <v>10965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103314.05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1076.17</v>
      </c>
      <c r="D23" s="10">
        <v>8064.58</v>
      </c>
      <c r="E23" s="10">
        <v>8064.58</v>
      </c>
      <c r="F23" s="10">
        <v>8064.58</v>
      </c>
      <c r="G23" s="10">
        <v>7699.09</v>
      </c>
      <c r="H23" s="10">
        <v>8064.58</v>
      </c>
      <c r="I23" s="10">
        <v>6450.34</v>
      </c>
      <c r="J23" s="10">
        <v>6075.5</v>
      </c>
      <c r="K23" s="10"/>
      <c r="L23" s="10"/>
      <c r="M23" s="10"/>
      <c r="N23" s="10"/>
      <c r="O23" s="4"/>
      <c r="P23" s="43">
        <f t="shared" ref="P23:P29" si="2">SUM(C23:N23)</f>
        <v>53559.42</v>
      </c>
    </row>
    <row r="24" spans="2:16" x14ac:dyDescent="0.3">
      <c r="B24" s="9" t="s">
        <v>8</v>
      </c>
      <c r="C24" s="10">
        <f>286.26+531.12</f>
        <v>817.38</v>
      </c>
      <c r="D24" s="10">
        <f>1747.6+3531.01</f>
        <v>5278.6100000000006</v>
      </c>
      <c r="E24" s="10">
        <f>1747.6+3531.01</f>
        <v>5278.6100000000006</v>
      </c>
      <c r="F24" s="10">
        <f>1747.6+3531.01</f>
        <v>5278.6100000000006</v>
      </c>
      <c r="G24" s="10">
        <f>1671.06+3423.35</f>
        <v>5094.41</v>
      </c>
      <c r="H24" s="10">
        <f>1747.6+3567.81</f>
        <v>5315.41</v>
      </c>
      <c r="I24" s="10">
        <f>1403.97+2868.25</f>
        <v>4272.22</v>
      </c>
      <c r="J24" s="10">
        <f>1330.35+2709.2</f>
        <v>4039.5499999999997</v>
      </c>
      <c r="K24" s="10"/>
      <c r="L24" s="10"/>
      <c r="M24" s="10"/>
      <c r="N24" s="10"/>
      <c r="O24" s="4"/>
      <c r="P24" s="43">
        <f t="shared" si="2"/>
        <v>35374.800000000003</v>
      </c>
    </row>
    <row r="25" spans="2:16" x14ac:dyDescent="0.3">
      <c r="B25" s="55" t="s">
        <v>40</v>
      </c>
      <c r="C25" s="10">
        <v>549.82000000000005</v>
      </c>
      <c r="D25" s="10">
        <v>624.79</v>
      </c>
      <c r="E25" s="10">
        <v>624.79</v>
      </c>
      <c r="F25" s="10">
        <v>374.89</v>
      </c>
      <c r="G25" s="10">
        <v>549.82000000000005</v>
      </c>
      <c r="H25" s="10">
        <v>599.79999999999995</v>
      </c>
      <c r="I25" s="10">
        <v>239.58699999999999</v>
      </c>
      <c r="J25" s="10">
        <v>223.16499999999999</v>
      </c>
      <c r="K25" s="10"/>
      <c r="L25" s="10"/>
      <c r="M25" s="10"/>
      <c r="N25" s="10"/>
      <c r="O25" s="4"/>
      <c r="P25" s="43">
        <f t="shared" si="2"/>
        <v>3786.6619999999998</v>
      </c>
    </row>
    <row r="26" spans="2:16" x14ac:dyDescent="0.3">
      <c r="B26" s="55" t="s">
        <v>42</v>
      </c>
      <c r="C26" s="64">
        <v>138.05000000000001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>
        <f t="shared" si="2"/>
        <v>138.05000000000001</v>
      </c>
    </row>
    <row r="27" spans="2:16" x14ac:dyDescent="0.3">
      <c r="B27" s="55" t="s">
        <v>43</v>
      </c>
      <c r="C27" s="10">
        <v>12600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3">
        <f t="shared" si="2"/>
        <v>12600</v>
      </c>
    </row>
    <row r="28" spans="2:16" x14ac:dyDescent="0.3">
      <c r="B28" s="55" t="s">
        <v>44</v>
      </c>
      <c r="C28" s="64"/>
      <c r="D28" s="64"/>
      <c r="E28" s="64"/>
      <c r="F28" s="64"/>
      <c r="G28" s="64"/>
      <c r="H28" s="64"/>
      <c r="I28" s="64">
        <f>332.5+235.12</f>
        <v>567.62</v>
      </c>
      <c r="J28" s="64"/>
      <c r="K28" s="64"/>
      <c r="L28" s="64"/>
      <c r="M28" s="64"/>
      <c r="N28" s="64"/>
      <c r="O28" s="4"/>
      <c r="P28" s="43">
        <f t="shared" si="2"/>
        <v>567.62</v>
      </c>
    </row>
    <row r="29" spans="2:16" x14ac:dyDescent="0.3">
      <c r="B29" s="8" t="s">
        <v>3</v>
      </c>
      <c r="C29" s="44">
        <f t="shared" ref="C29:N29" si="3">SUM(C23:C28)</f>
        <v>15181.42</v>
      </c>
      <c r="D29" s="44">
        <f t="shared" si="3"/>
        <v>13967.98</v>
      </c>
      <c r="E29" s="44">
        <f t="shared" si="3"/>
        <v>13967.98</v>
      </c>
      <c r="F29" s="44">
        <f t="shared" si="3"/>
        <v>13718.08</v>
      </c>
      <c r="G29" s="44">
        <f t="shared" si="3"/>
        <v>13343.32</v>
      </c>
      <c r="H29" s="44">
        <f t="shared" si="3"/>
        <v>13979.789999999999</v>
      </c>
      <c r="I29" s="44">
        <f t="shared" si="3"/>
        <v>11529.767000000002</v>
      </c>
      <c r="J29" s="44">
        <f t="shared" si="3"/>
        <v>10338.215</v>
      </c>
      <c r="K29" s="44">
        <f t="shared" si="3"/>
        <v>0</v>
      </c>
      <c r="L29" s="44">
        <f t="shared" si="3"/>
        <v>0</v>
      </c>
      <c r="M29" s="44">
        <f t="shared" si="3"/>
        <v>0</v>
      </c>
      <c r="N29" s="44">
        <f t="shared" si="3"/>
        <v>0</v>
      </c>
      <c r="O29" s="4"/>
      <c r="P29" s="60">
        <f t="shared" si="2"/>
        <v>106026.552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46" t="s">
        <v>36</v>
      </c>
      <c r="C31" s="47">
        <f t="shared" ref="C31:N31" si="4">C20-C29</f>
        <v>-1870.3700000000008</v>
      </c>
      <c r="D31" s="47">
        <f t="shared" si="4"/>
        <v>1413.0200000000004</v>
      </c>
      <c r="E31" s="47">
        <f t="shared" si="4"/>
        <v>1413.0200000000004</v>
      </c>
      <c r="F31" s="47">
        <f t="shared" si="4"/>
        <v>-5697.08</v>
      </c>
      <c r="G31" s="47">
        <f t="shared" si="4"/>
        <v>-170.31999999999971</v>
      </c>
      <c r="H31" s="47">
        <f t="shared" si="4"/>
        <v>665.21000000000095</v>
      </c>
      <c r="I31" s="47">
        <f t="shared" si="4"/>
        <v>907.23299999999836</v>
      </c>
      <c r="J31" s="47">
        <f t="shared" si="4"/>
        <v>626.78499999999985</v>
      </c>
      <c r="K31" s="47">
        <f t="shared" si="4"/>
        <v>0</v>
      </c>
      <c r="L31" s="47">
        <f t="shared" si="4"/>
        <v>0</v>
      </c>
      <c r="M31" s="47">
        <f t="shared" si="4"/>
        <v>0</v>
      </c>
      <c r="N31" s="47">
        <f t="shared" si="4"/>
        <v>0</v>
      </c>
      <c r="P31" s="59">
        <f>SUM(C31:O31)</f>
        <v>-2712.5020000000004</v>
      </c>
    </row>
    <row r="33" spans="2:16" x14ac:dyDescent="0.3">
      <c r="B33" s="62" t="s">
        <v>37</v>
      </c>
      <c r="C33" s="54">
        <v>1260</v>
      </c>
      <c r="D33" s="54">
        <v>1470</v>
      </c>
      <c r="E33" s="54">
        <v>1470</v>
      </c>
      <c r="F33" s="54">
        <v>770</v>
      </c>
      <c r="G33" s="54">
        <v>1260</v>
      </c>
      <c r="H33" s="54">
        <v>1400</v>
      </c>
      <c r="I33" s="54">
        <v>391</v>
      </c>
      <c r="J33" s="54">
        <v>345</v>
      </c>
      <c r="K33" s="54"/>
      <c r="L33" s="54"/>
      <c r="M33" s="54"/>
      <c r="N33" s="54"/>
      <c r="P33" s="61">
        <f>SUM(C33:N33)</f>
        <v>8366</v>
      </c>
    </row>
    <row r="34" spans="2:16" x14ac:dyDescent="0.3">
      <c r="B34" s="62" t="s">
        <v>38</v>
      </c>
      <c r="C34" s="54">
        <v>549.82000000000005</v>
      </c>
      <c r="D34" s="54">
        <v>624.79</v>
      </c>
      <c r="E34" s="54">
        <v>624.79</v>
      </c>
      <c r="F34" s="54">
        <v>374.89</v>
      </c>
      <c r="G34" s="54">
        <v>549.82000000000005</v>
      </c>
      <c r="H34" s="54">
        <v>599.79999999999995</v>
      </c>
      <c r="I34" s="54">
        <v>239.58699999999999</v>
      </c>
      <c r="J34" s="54">
        <v>223.16499999999999</v>
      </c>
      <c r="K34" s="54"/>
      <c r="L34" s="54"/>
      <c r="M34" s="54"/>
      <c r="N34" s="54"/>
      <c r="P34" s="61">
        <f>SUM(C34:N34)</f>
        <v>3786.6619999999998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11" sqref="C11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800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'2024'!P31</f>
        <v>-2712.5020000000004</v>
      </c>
    </row>
    <row r="4" spans="2:3" ht="16.95" customHeight="1" x14ac:dyDescent="0.3">
      <c r="B4" s="38" t="s">
        <v>39</v>
      </c>
      <c r="C4" s="40">
        <f>'2024'!P12</f>
        <v>10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'2024'!FRAIS_KM</vt:lpstr>
      <vt:lpstr>'2024'!JANVIER</vt:lpstr>
      <vt:lpstr>'2024'!JUILLET</vt:lpstr>
      <vt:lpstr>'2024'!JUIN</vt:lpstr>
      <vt:lpstr>'2024'!MAI</vt:lpstr>
      <vt:lpstr>'2024'!MARS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2024-09-02T23:29:21Z</dcterms:modified>
</cp:coreProperties>
</file>