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1E180DDB-6F65-43FF-86DD-29A3E4F85A06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3A7A2383-05C6-4217-A85D-66E30DB2199F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ca cagnotte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8" authorId="0" shapeId="0" xr:uid="{29AD0BA5-F512-4542-90DD-29FBB6A66A0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18" authorId="0" shapeId="0" xr:uid="{E8FF0A3C-9982-4DDC-B298-D64B3AD0CE7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<sst xmlns="http://schemas.openxmlformats.org/spreadsheetml/2006/main" count="82" uniqueCount="44">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</sst>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4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K35" sqref="K35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6" t="s">
        <x:v>9</x:v>
      </x:c>
    </x:row>
    <x:row r="2" spans="2:16" x14ac:dyDescent="0.3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>
        <x:v>10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12</x:v>
      </x:c>
      <x:c r="O6" s="36"/>
      <x:c r="P6" s="57">
        <x:f>SUM(C6:N6)</x:f>
        <x:v>174</x:v>
      </x:c>
    </x:row>
    <x:row r="7" spans="2:16" x14ac:dyDescent="0.3">
      <x:c r="B7" s="9" t="s">
        <x:v>21</x:v>
      </x:c>
      <x:c r="C7" s="37"/>
      <x:c r="D7" s="37"/>
      <x:c r="E7" s="37">
        <x:v>10</x:v>
      </x:c>
      <x:c r="F7" s="37">
        <x:v>19</x:v>
      </x:c>
      <x:c r="G7" s="37">
        <x:v>18</x:v>
      </x:c>
      <x:c r="H7" s="37">
        <x:v>17</x:v>
      </x:c>
      <x:c r="I7" s="37">
        <x:v>15</x:v>
      </x:c>
      <x:c r="J7" s="37">
        <x:v>17</x:v>
      </x:c>
      <x:c r="K7" s="37">
        <x:v>21</x:v>
      </x:c>
      <x:c r="L7" s="37">
        <x:v>17</x:v>
      </x:c>
      <x:c r="M7" s="37">
        <x:v>21</x:v>
      </x:c>
      <x:c r="N7" s="37">
        <x:v>19</x:v>
      </x:c>
      <x:c r="O7" s="36"/>
      <x:c r="P7" s="57">
        <x:f>SUM(C7:N7)</x:f>
        <x:v>174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-1</x:v>
      </x:c>
      <x:c r="H8" s="63">
        <x:f t="shared" si="0"/>
        <x:v>-2</x:v>
      </x:c>
      <x:c r="I8" s="63">
        <x:f t="shared" si="0"/>
        <x:v>-4</x:v>
      </x:c>
      <x:c r="J8" s="63">
        <x:f t="shared" si="0"/>
        <x:v>-2</x:v>
      </x:c>
      <x:c r="K8" s="63">
        <x:f t="shared" si="0"/>
        <x:v>2</x:v>
      </x:c>
      <x:c r="L8" s="63">
        <x:f t="shared" si="0"/>
        <x:v>-2</x:v>
      </x:c>
      <x:c r="M8" s="63">
        <x:f t="shared" si="0"/>
        <x:v>2</x:v>
      </x:c>
      <x:c r="N8" s="63">
        <x:f t="shared" si="0"/>
        <x:v>7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>
        <x:v>10</x:v>
      </x:c>
      <x:c r="F11" s="11">
        <x:v>19</x:v>
      </x:c>
      <x:c r="G11" s="11">
        <x:v>18</x:v>
      </x:c>
      <x:c r="H11" s="11">
        <x:v>17</x:v>
      </x:c>
      <x:c r="I11" s="11">
        <x:v>15</x:v>
      </x:c>
      <x:c r="J11" s="11">
        <x:v>17</x:v>
      </x:c>
      <x:c r="K11" s="11">
        <x:v>21</x:v>
      </x:c>
      <x:c r="L11" s="11">
        <x:v>17</x:v>
      </x:c>
      <x:c r="M11" s="11">
        <x:v>21</x:v>
      </x:c>
      <x:c r="N11" s="11">
        <x:v>19</x:v>
      </x:c>
      <x:c r="P11" s="58">
        <x:f>SUM(C11:N11)</x:f>
        <x:v>174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>
        <x:v>1</x:v>
      </x:c>
      <x:c r="H12" s="12">
        <x:v>5</x:v>
      </x:c>
      <x:c r="I12" s="12">
        <x:v>5</x:v>
      </x:c>
      <x:c r="J12" s="12">
        <x:v>5</x:v>
      </x:c>
      <x:c r="K12" s="12"/>
      <x:c r="L12" s="12">
        <x:v>0</x:v>
      </x:c>
      <x:c r="M12" s="12"/>
      <x:c r="N12" s="12">
        <x:v>1</x:v>
      </x:c>
      <x:c r="P12" s="58">
        <x:f>SUM(C12:N12)</x:f>
        <x:v>17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>
        <x:v>5</x:v>
      </x:c>
      <x:c r="M13" s="12"/>
      <x:c r="N13" s="12"/>
      <x:c r="P13" s="58">
        <x:f>SUM(C13:N13)</x:f>
        <x:v>5</x:v>
      </x:c>
    </x:row>
    <x:row r="14" spans="2:16" x14ac:dyDescent="0.3">
      <x:c r="B14" s="18" t="s">
        <x:v>15</x:v>
      </x:c>
      <x:c r="C14" s="23"/>
      <x:c r="D14" s="23"/>
      <x:c r="E14" s="23"/>
      <x:c r="F14" s="23">
        <x:v>1</x:v>
      </x:c>
      <x:c r="G14" s="23"/>
      <x:c r="H14" s="23"/>
      <x:c r="I14" s="23"/>
      <x:c r="J14" s="23"/>
      <x:c r="K14" s="23"/>
      <x:c r="L14" s="23"/>
      <x:c r="M14" s="23">
        <x:v>1</x:v>
      </x:c>
      <x:c r="N14" s="23"/>
      <x:c r="P14" s="58">
        <x:f>SUM(C14:N14)</x:f>
        <x:v>2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>
        <x:f>E11*Params!$C$5*(1-Params!$C$3)-Params!$C$4</x:f>
        <x:v>5353</x:v>
      </x:c>
      <x:c r="F17" s="10">
        <x:f>F11*Params!$C$5*(1-Params!$C$3)-Params!$C$4</x:f>
        <x:v>10238.200000000001</x:v>
      </x:c>
      <x:c r="G17" s="10">
        <x:f>G11*Params!$C$5*(1-Params!$C$3)-Params!$C$4</x:f>
        <x:v>9695.4</x:v>
      </x:c>
      <x:c r="H17" s="10">
        <x:f>H11*Params!$C$5*(1-Params!$C$3)-Params!$C$4</x:f>
        <x:v>9152.6</x:v>
      </x:c>
      <x:c r="I17" s="10">
        <x:f>I11*Params!$C$5*(1-Params!$C$3)-Params!$C$4</x:f>
        <x:v>8067</x:v>
      </x:c>
      <x:c r="J17" s="10">
        <x:f>J11*Params!$C$5*(1-Params!$C$3)-Params!$C$4</x:f>
        <x:v>9152.6</x:v>
      </x:c>
      <x:c r="K17" s="10">
        <x:f>K11*Params!$C$5*(1-Params!$C$3)-Params!$C$4</x:f>
        <x:v>11323.800000000001</x:v>
      </x:c>
      <x:c r="L17" s="10">
        <x:f>L11*Params!$C$5*(1-Params!$C$3)-Params!$C$4</x:f>
        <x:v>9152.6</x:v>
      </x:c>
      <x:c r="M17" s="10">
        <x:f>M11*Params!$C$5*(1-Params!$C$3)-Params!$C$4</x:f>
        <x:v>11323.800000000001</x:v>
      </x:c>
      <x:c r="N17" s="10">
        <x:f>N11*Params!$C$5*(1-Params!$C$3)-Params!$C$4</x:f>
        <x:v>10238.200000000001</x:v>
      </x:c>
      <x:c r="O17" s="4"/>
      <x:c r="P17" s="41">
        <x:f>SUM(C17:N17)</x:f>
        <x:v>93697.2</x:v>
      </x:c>
    </x:row>
    <x:row r="18" spans="2:16" x14ac:dyDescent="0.3">
      <x:c r="B18" s="9" t="s">
        <x:v>15</x:v>
      </x:c>
      <x:c r="C18" s="10"/>
      <x:c r="D18" s="10"/>
      <x:c r="E18" s="10"/>
      <x:c r="F18" s="10">
        <x:v>354</x:v>
      </x:c>
      <x:c r="G18" s="10"/>
      <x:c r="H18" s="10"/>
      <x:c r="I18" s="10"/>
      <x:c r="J18" s="10"/>
      <x:c r="K18" s="10"/>
      <x:c r="L18" s="10"/>
      <x:c r="M18" s="10">
        <x:v>354</x:v>
      </x:c>
      <x:c r="N18" s="10"/>
      <x:c r="O18" s="4"/>
      <x:c r="P18" s="41">
        <x:f>SUM(C18:N18)</x:f>
        <x:v>708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5353</x:v>
      </x:c>
      <x:c r="F19" s="28">
        <x:f t="shared" si="1"/>
        <x:v>10592.2</x:v>
      </x:c>
      <x:c r="G19" s="28">
        <x:f t="shared" si="1"/>
        <x:v>9695.4</x:v>
      </x:c>
      <x:c r="H19" s="28">
        <x:f t="shared" si="1"/>
        <x:v>9152.6</x:v>
      </x:c>
      <x:c r="I19" s="28">
        <x:f t="shared" si="1"/>
        <x:v>8067</x:v>
      </x:c>
      <x:c r="J19" s="28">
        <x:f t="shared" si="1"/>
        <x:v>9152.6</x:v>
      </x:c>
      <x:c r="K19" s="28">
        <x:f t="shared" si="1"/>
        <x:v>11323.800000000001</x:v>
      </x:c>
      <x:c r="L19" s="28">
        <x:f t="shared" si="1"/>
        <x:v>9152.6</x:v>
      </x:c>
      <x:c r="M19" s="28">
        <x:f t="shared" si="1"/>
        <x:v>11677.800000000001</x:v>
      </x:c>
      <x:c r="N19" s="28">
        <x:f t="shared" si="1"/>
        <x:v>10238.200000000001</x:v>
      </x:c>
      <x:c r="O19" s="5"/>
      <x:c r="P19" s="42">
        <x:f>SUM(C19:N19)</x:f>
        <x:v>94405.2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>
        <x:v>2825.52</x:v>
      </x:c>
      <x:c r="F22" s="10">
        <x:v>6131.43</x:v>
      </x:c>
      <x:c r="G22" s="10">
        <x:v>6131.43</x:v>
      </x:c>
      <x:c r="H22" s="10">
        <x:v>6131.43</x:v>
      </x:c>
      <x:c r="I22" s="10">
        <x:v>6221.8</x:v>
      </x:c>
      <x:c r="J22" s="10">
        <x:v>6131.43</x:v>
      </x:c>
      <x:c r="K22" s="10">
        <x:v>6131.43</x:v>
      </x:c>
      <x:c r="L22" s="10">
        <x:v>4752.08</x:v>
      </x:c>
      <x:c r="M22" s="10">
        <x:v>6131.43</x:v>
      </x:c>
      <x:c r="N22" s="10">
        <x:v>6056.95</x:v>
      </x:c>
      <x:c r="O22" s="4"/>
      <x:c r="P22" s="43">
        <x:f>SUM(C22:N22)</x:f>
        <x:v>56644.93</x:v>
      </x:c>
    </x:row>
    <x:row r="23" spans="2:16" x14ac:dyDescent="0.3">
      <x:c r="B23" s="9" t="s">
        <x:v>8</x:v>
      </x:c>
      <x:c r="C23" s="10"/>
      <x:c r="D23" s="10"/>
      <x:c r="E23" s="10">
        <x:f>601.06+1184.43</x:f>
        <x:v>1785.49</x:v>
      </x:c>
      <x:c r="F23" s="10">
        <x:f>1254.74+2511.56</x:f>
        <x:v>3766.3</x:v>
      </x:c>
      <x:c r="G23" s="10">
        <x:f>1254.74+2514.64</x:f>
        <x:v>3769.38</x:v>
      </x:c>
      <x:c r="H23" s="10">
        <x:f>1254.74+2515.74</x:f>
        <x:v>3770.4799999999996</x:v>
      </x:c>
      <x:c r="I23" s="10">
        <x:f>1275.07+2563.94</x:f>
        <x:v>3839.01</x:v>
      </x:c>
      <x:c r="J23" s="10">
        <x:f>1254.74+2526.24</x:f>
        <x:v>3780.9799999999996</x:v>
      </x:c>
      <x:c r="K23" s="10">
        <x:f>1254.74+2526.24</x:f>
        <x:v>3780.9799999999996</x:v>
      </x:c>
      <x:c r="L23" s="10">
        <x:f>980.19+1959.28</x:f>
        <x:v>2939.4700000000003</x:v>
      </x:c>
      <x:c r="M23" s="10">
        <x:f>1254.74+2513.1</x:f>
        <x:v>3767.84</x:v>
      </x:c>
      <x:c r="N23" s="10">
        <x:f>1246.06+2484.79</x:f>
        <x:v>3730.85</x:v>
      </x:c>
      <x:c r="O23" s="4"/>
      <x:c r="P23" s="43">
        <x:f>SUM(C23:N23)</x:f>
        <x:v>34930.78</x:v>
      </x:c>
    </x:row>
    <x:row r="24" spans="2:16" x14ac:dyDescent="0.3">
      <x:c r="B24" s="55" t="s">
        <x:v>40</x:v>
      </x:c>
      <x:c r="C24" s="10"/>
      <x:c r="D24" s="10"/>
      <x:c r="E24" s="10">
        <x:v>212.2</x:v>
      </x:c>
      <x:c r="F24" s="10">
        <x:v>324.58</x:v>
      </x:c>
      <x:c r="G24" s="10">
        <x:v>312.76</x:v>
      </x:c>
      <x:c r="H24" s="10">
        <x:v>300.94</x:v>
      </x:c>
      <x:c r="I24" s="10">
        <x:v>277.3</x:v>
      </x:c>
      <x:c r="J24" s="10">
        <x:v>300.94</x:v>
      </x:c>
      <x:c r="K24" s="10">
        <x:v>348.22</x:v>
      </x:c>
      <x:c r="L24" s="10">
        <x:v>300.94</x:v>
      </x:c>
      <x:c r="M24" s="10">
        <x:v>348.22</x:v>
      </x:c>
      <x:c r="N24" s="10">
        <x:v>348.22</x:v>
      </x:c>
      <x:c r="O24" s="4"/>
      <x:c r="P24" s="43">
        <x:f>SUM(C24:N24)</x:f>
        <x:v>3074.3200000000006</x:v>
      </x:c>
    </x:row>
    <x:row r="25" spans="2:16" x14ac:dyDescent="0.3">
      <x:c r="B25" s="55" t="s">
        <x:v>42</x:v>
      </x:c>
      <x:c r="C25" s="64"/>
      <x:c r="D25" s="64"/>
      <x:c r="E25" s="64"/>
      <x:c r="F25" s="64"/>
      <x:c r="G25" s="64"/>
      <x:c r="H25" s="64">
        <x:f>133.33+374.17</x:f>
        <x:v>507.5</x:v>
      </x:c>
      <x:c r="I25" s="64"/>
      <x:c r="J25" s="64"/>
      <x:c r="K25" s="64"/>
      <x:c r="L25" s="64"/>
      <x:c r="M25" s="64"/>
      <x:c r="N25" s="64"/>
      <x:c r="O25" s="4"/>
      <x:c r="P25" s="43">
        <x:f>SUM(C25:N25)</x:f>
        <x:v>507.5</x:v>
      </x:c>
    </x:row>
    <x:row r="26" spans="2:16" x14ac:dyDescent="0.3">
      <x:c r="B26" s="8" t="s">
        <x:v>3</x:v>
      </x:c>
      <x:c r="C26" s="44">
        <x:f t="shared" ref="C26:N26" si="2">SUM(C22:C25)</x:f>
        <x:v>0</x:v>
      </x:c>
      <x:c r="D26" s="44">
        <x:f t="shared" si="2"/>
        <x:v>0</x:v>
      </x:c>
      <x:c r="E26" s="44">
        <x:f t="shared" si="2"/>
        <x:v>4823.21</x:v>
      </x:c>
      <x:c r="F26" s="44">
        <x:f t="shared" si="2"/>
        <x:v>10222.31</x:v>
      </x:c>
      <x:c r="G26" s="44">
        <x:f t="shared" si="2"/>
        <x:v>10213.570000000002</x:v>
      </x:c>
      <x:c r="H26" s="44">
        <x:f t="shared" si="2"/>
        <x:v>10710.35</x:v>
      </x:c>
      <x:c r="I26" s="44">
        <x:f t="shared" si="2"/>
        <x:v>10338.11</x:v>
      </x:c>
      <x:c r="J26" s="44">
        <x:f t="shared" si="2"/>
        <x:v>10213.35</x:v>
      </x:c>
      <x:c r="K26" s="44">
        <x:f t="shared" si="2"/>
        <x:v>10260.629999999999</x:v>
      </x:c>
      <x:c r="L26" s="44">
        <x:f t="shared" si="2"/>
        <x:v>7992.49</x:v>
      </x:c>
      <x:c r="M26" s="44">
        <x:f t="shared" si="2"/>
        <x:v>10247.49</x:v>
      </x:c>
      <x:c r="N26" s="44">
        <x:f t="shared" si="2"/>
        <x:v>10136.019999999999</x:v>
      </x:c>
      <x:c r="O26" s="4"/>
      <x:c r="P26" s="60">
        <x:f>SUM(C26:N26)</x:f>
        <x:v>95157.530000000013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46" t="s">
        <x:v>36</x:v>
      </x:c>
      <x:c r="C28" s="47">
        <x:f t="shared" ref="C28:N28" si="3">C19-C26</x:f>
        <x:v>0</x:v>
      </x:c>
      <x:c r="D28" s="47">
        <x:f t="shared" si="3"/>
        <x:v>0</x:v>
      </x:c>
      <x:c r="E28" s="47">
        <x:f t="shared" si="3"/>
        <x:v>529.79</x:v>
      </x:c>
      <x:c r="F28" s="47">
        <x:f t="shared" si="3"/>
        <x:v>369.89000000000124</x:v>
      </x:c>
      <x:c r="G28" s="47">
        <x:f t="shared" si="3"/>
        <x:v>-518.17000000000189</x:v>
      </x:c>
      <x:c r="H28" s="47">
        <x:f t="shared" si="3"/>
        <x:v>-1557.75</x:v>
      </x:c>
      <x:c r="I28" s="47">
        <x:f t="shared" si="3"/>
        <x:v>-2271.1100000000006</x:v>
      </x:c>
      <x:c r="J28" s="47">
        <x:f t="shared" si="3"/>
        <x:v>-1060.75</x:v>
      </x:c>
      <x:c r="K28" s="47">
        <x:f t="shared" si="3"/>
        <x:v>1063.1700000000019</x:v>
      </x:c>
      <x:c r="L28" s="47">
        <x:f t="shared" si="3"/>
        <x:v>1160.1100000000006</x:v>
      </x:c>
      <x:c r="M28" s="47">
        <x:f t="shared" si="3"/>
        <x:v>1430.3100000000013</x:v>
      </x:c>
      <x:c r="N28" s="47">
        <x:f t="shared" si="3"/>
        <x:v>102.18000000000211</x:v>
      </x:c>
      <x:c r="P28" s="59">
        <x:f>SUM(C28:N28)</x:f>
        <x:v>-752.32999999999538</x:v>
      </x:c>
    </x:row>
    <x:row r="30" spans="2:16" x14ac:dyDescent="0.3">
      <x:c r="B30" s="62" t="s">
        <x:v>37</x:v>
      </x:c>
      <x:c r="C30" s="54"/>
      <x:c r="D30" s="54"/>
      <x:c r="E30" s="54">
        <x:v>300</x:v>
      </x:c>
      <x:c r="F30" s="54">
        <x:v>570</x:v>
      </x:c>
      <x:c r="G30" s="54">
        <x:v>540</x:v>
      </x:c>
      <x:c r="H30" s="54">
        <x:v>510</x:v>
      </x:c>
      <x:c r="I30" s="54">
        <x:v>450</x:v>
      </x:c>
      <x:c r="J30" s="54">
        <x:v>510</x:v>
      </x:c>
      <x:c r="K30" s="54">
        <x:v>630</x:v>
      </x:c>
      <x:c r="L30" s="54">
        <x:v>510</x:v>
      </x:c>
      <x:c r="M30" s="54">
        <x:v>630</x:v>
      </x:c>
      <x:c r="N30" s="54">
        <x:v>570</x:v>
      </x:c>
      <x:c r="P30" s="61">
        <x:f>SUM(C30:N30)</x:f>
        <x:v>5220</x:v>
      </x:c>
    </x:row>
    <x:row r="31" spans="2:16" x14ac:dyDescent="0.3">
      <x:c r="B31" s="62" t="s">
        <x:v>38</x:v>
      </x:c>
      <x:c r="C31" s="54"/>
      <x:c r="D31" s="54"/>
      <x:c r="E31" s="54">
        <x:v>212.2</x:v>
      </x:c>
      <x:c r="F31" s="54">
        <x:v>324.58</x:v>
      </x:c>
      <x:c r="G31" s="54">
        <x:v>312.76</x:v>
      </x:c>
      <x:c r="H31" s="54">
        <x:v>300.94</x:v>
      </x:c>
      <x:c r="I31" s="54">
        <x:v>277.3</x:v>
      </x:c>
      <x:c r="J31" s="54">
        <x:v>300.94</x:v>
      </x:c>
      <x:c r="K31" s="54">
        <x:v>348.22</x:v>
      </x:c>
      <x:c r="L31" s="54">
        <x:v>300.94</x:v>
      </x:c>
      <x:c r="M31" s="54">
        <x:v>348.22</x:v>
      </x:c>
      <x:c r="N31" s="54">
        <x:v>348.22</x:v>
      </x:c>
      <x:c r="P31" s="61">
        <x:f>SUM(C31:N31)</x:f>
        <x:v>3074.3200000000006</x:v>
      </x:c>
    </x:row>
    <x:row r="33" spans="16:16" x14ac:dyDescent="0.3">
      <x:c r="P33"/>
    </x:row>
    <x:row r="34" spans="16:16" x14ac:dyDescent="0.3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A36B613-E6ED-46C4-8787-9750EF9DCB72}" mc:Ignorable="x14ac xr xr2 xr3">
  <x:dimension ref="B1:P31"/>
  <x:sheetViews>
    <x:sheetView tabSelected="1" topLeftCell="A3" workbookViewId="0">
      <x:selection activeCell="G14" sqref="G14"/>
    </x:sheetView>
  </x:sheetViews>
  <x:sheetFormatPr baseColWidth="10" defaultRowHeight="14.4"/>
  <x:cols>
    <x:col min="1" max="1" width="3" customWidth="1"/>
    <x:col min="2" max="2" width="28" customWidth="1"/>
    <x:col min="14" max="14" width="18.21875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/>
      <x:c r="K6" s="37"/>
      <x:c r="L6" s="37"/>
      <x:c r="M6" s="37"/>
      <x:c r="N6" s="37"/>
      <x:c r="O6" s="36"/>
      <x:c r="P6" s="57">
        <x:f>SUM(C6:N6)</x:f>
        <x:v>95</x:v>
      </x:c>
    </x:row>
    <x:row r="7">
      <x:c r="B7" s="9" t="s">
        <x:v>21</x:v>
      </x:c>
      <x:c r="C7" s="37">
        <x:v>20.5</x:v>
      </x:c>
      <x:c r="D7" s="37">
        <x:v>24</x:v>
      </x:c>
      <x:c r="E7" s="37">
        <x:v>21</x:v>
      </x:c>
      <x:c r="F7" s="37">
        <x:v>9</x:v>
      </x:c>
      <x:c r="G7" s="37">
        <x:v>19</x:v>
      </x:c>
      <x:c r="H7" s="37">
        <x:v>18</x:v>
      </x:c>
      <x:c r="I7" s="37">
        <x:v>23</x:v>
      </x:c>
      <x:c r="J7" s="37"/>
      <x:c r="K7" s="37"/>
      <x:c r="L7" s="37"/>
      <x:c r="M7" s="37"/>
      <x:c r="N7" s="37"/>
      <x:c r="O7" s="36"/>
      <x:c r="P7" s="57">
        <x:f>SUM(C7:N7)</x:f>
        <x:v>93.5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-1.5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20.5</x:v>
      </x:c>
      <x:c r="D11" s="11">
        <x:v>21</x:v>
      </x:c>
      <x:c r="E11" s="11">
        <x:v>21</x:v>
      </x:c>
      <x:c r="F11" s="11">
        <x:v>9</x:v>
      </x:c>
      <x:c r="G11" s="11">
        <x:v>19</x:v>
      </x:c>
      <x:c r="H11" s="11">
        <x:v>17.5</x:v>
      </x:c>
      <x:c r="I11" s="11">
        <x:v>23</x:v>
      </x:c>
      <x:c r="J11" s="11"/>
      <x:c r="K11" s="11"/>
      <x:c r="L11" s="11"/>
      <x:c r="M11" s="11"/>
      <x:c r="N11" s="11"/>
      <x:c r="P11" s="58">
        <x:f>SUM(C11:N11)</x:f>
        <x:v>90.5</x:v>
      </x:c>
    </x:row>
    <x:row r="12">
      <x:c r="B12" s="9" t="s">
        <x:v>16</x:v>
      </x:c>
      <x:c r="C12" s="12">
        <x:v>1.5</x:v>
      </x:c>
      <x:c r="D12" s="12"/>
      <x:c r="E12" s="12"/>
      <x:c r="F12" s="12">
        <x:v>8</x:v>
      </x:c>
      <x:c r="G12" s="12"/>
      <x:c r="H12" s="12">
        <x:v>2.5</x:v>
      </x:c>
      <x:c r="I12" s="12"/>
      <x:c r="J12" s="12"/>
      <x:c r="K12" s="12"/>
      <x:c r="L12" s="12"/>
      <x:c r="M12" s="12"/>
      <x:c r="N12" s="12"/>
      <x:c r="P12" s="58">
        <x:f>SUM(C12:N12)</x:f>
        <x:v>9.5</x:v>
      </x:c>
    </x:row>
    <x:row r="13">
      <x:c r="B13" s="9" t="s">
        <x:v>17</x:v>
      </x:c>
      <x:c r="C13" s="12"/>
      <x:c r="D13" s="12"/>
      <x:c r="E13" s="12"/>
      <x:c r="F13" s="12">
        <x:v>4</x:v>
      </x:c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4</x:v>
      </x:c>
    </x:row>
    <x:row r="14">
      <x:c r="B14" s="18" t="s">
        <x:v>15</x:v>
      </x:c>
      <x:c r="C14" s="23">
        <x:v>3</x:v>
      </x:c>
      <x:c r="D14" s="23">
        <x:v>3</x:v>
      </x:c>
      <x:c r="E14" s="23"/>
      <x:c r="F14" s="23"/>
      <x:c r="G14" s="23">
        <x:v>3</x:v>
      </x:c>
      <x:c r="H14" s="23"/>
      <x:c r="I14" s="23"/>
      <x:c r="J14" s="23"/>
      <x:c r="K14" s="23"/>
      <x:c r="L14" s="23"/>
      <x:c r="M14" s="23"/>
      <x:c r="N14" s="23"/>
      <x:c r="P14" s="58">
        <x:f>SUM(C14:N14)</x:f>
        <x:v>9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11241</x:v>
      </x:c>
      <x:c r="D17" s="10">
        <x:f>D11*Params!$C$6*(1-Params!$C$3)-Params!$C$4</x:f>
        <x:v>11517</x:v>
      </x:c>
      <x:c r="E17" s="10">
        <x:f>E11*Params!$C$6*(1-Params!$C$3)-Params!$C$4</x:f>
        <x:v>11517</x:v>
      </x:c>
      <x:c r="F17" s="10">
        <x:f>F11*Params!$C$6*(1-Params!$C$3)-Params!$C$4</x:f>
        <x:v>4893</x:v>
      </x:c>
      <x:c r="G17" s="10">
        <x:f>G11*Params!$C$6*(1-Params!$C$3)-Params!$C$4</x:f>
        <x:v>10413</x:v>
      </x:c>
      <x:c r="H17" s="10">
        <x:f>H11*Params!$C$6*(1-Params!$C$3)-Params!$C$4</x:f>
      </x:c>
      <x:c r="I17" s="10">
        <x:f>I11*Params!$C$6*(1-Params!$C$3)-Params!$C$4</x:f>
      </x:c>
      <x:c r="J17" s="10"/>
      <x:c r="K17" s="10"/>
      <x:c r="L17" s="10"/>
      <x:c r="M17" s="10"/>
      <x:c r="N17" s="10"/>
      <x:c r="O17" s="4"/>
      <x:c r="P17" s="41">
        <x:f>SUM(C17:N17)</x:f>
        <x:v>49581</x:v>
      </x:c>
    </x:row>
    <x:row r="18">
      <x:c r="B18" s="9" t="s">
        <x:v>15</x:v>
      </x:c>
      <x:c r="C18" s="10">
        <x:v>840</x:v>
      </x:c>
      <x:c r="D18" s="10">
        <x:v>480</x:v>
      </x:c>
      <x:c r="E18" s="10"/>
      <x:c r="F18" s="10"/>
      <x:c r="G18" s="10">
        <x:v>660</x:v>
      </x:c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1980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51561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6122.49</x:v>
      </x:c>
      <x:c r="D22" s="10">
        <x:v>6122.49</x:v>
      </x:c>
      <x:c r="E22" s="10">
        <x:v>6122.49</x:v>
      </x:c>
      <x:c r="F22" s="10">
        <x:v>5017.6</x:v>
      </x:c>
      <x:c r="G22" s="10">
        <x:v>6122.49</x:v>
      </x:c>
      <x:c r="H22" s="10">
        <x:v>6122.49</x:v>
      </x:c>
      <x:c r="I22" s="10">
        <x:v>6122.49</x:v>
      </x:c>
      <x:c r="J22" s="10"/>
      <x:c r="K22" s="10"/>
      <x:c r="L22" s="10"/>
      <x:c r="M22" s="10"/>
      <x:c r="N22" s="10"/>
      <x:c r="O22" s="4"/>
      <x:c r="P22" s="43">
        <x:f>SUM(C22:N22)</x:f>
        <x:v>29507.559999999998</x:v>
      </x:c>
    </x:row>
    <x:row r="23">
      <x:c r="B23" s="9" t="s">
        <x:v>8</x:v>
      </x:c>
      <x:c r="C23" s="10">
        <x:f>1268.24+2533.31</x:f>
        <x:v>3801.55</x:v>
      </x:c>
      <x:c r="D23" s="10">
        <x:f>1268.24+2534.63</x:f>
        <x:v>3802.87</x:v>
      </x:c>
      <x:c r="E23" s="10">
        <x:f>1268.24+2530.67</x:f>
        <x:v>3798.91</x:v>
      </x:c>
      <x:c r="F23" s="10">
        <x:f>1050.01+2087.38</x:f>
        <x:v>3137.3900000000003</x:v>
      </x:c>
      <x:c r="G23" s="10">
        <x:f>1268.24+2579.43</x:f>
        <x:v>3847.67</x:v>
      </x:c>
      <x:c r="H23" s="10">
        <x:f>1268.24+2558.39</x:f>
      </x:c>
      <x:c r="I23" s="10">
        <x:f>1268.24+2568.04</x:f>
      </x:c>
      <x:c r="J23" s="10"/>
      <x:c r="K23" s="10"/>
      <x:c r="L23" s="10"/>
      <x:c r="M23" s="10"/>
      <x:c r="N23" s="10"/>
      <x:c r="O23" s="4"/>
      <x:c r="P23" s="43">
        <x:f>SUM(C23:N23)</x:f>
        <x:v>18388.39</x:v>
      </x:c>
    </x:row>
    <x:row r="24">
      <x:c r="B24" s="55" t="s">
        <x:v>40</x:v>
      </x:c>
      <x:c r="C24" s="10">
        <x:v>324.58</x:v>
      </x:c>
      <x:c r="D24" s="10">
        <x:v>348.22</x:v>
      </x:c>
      <x:c r="E24" s="10">
        <x:v>348.22</x:v>
      </x:c>
      <x:c r="F24" s="10">
        <x:v>206.38</x:v>
      </x:c>
      <x:c r="G24" s="10">
        <x:v>324.58</x:v>
      </x:c>
      <x:c r="H24" s="10">
        <x:v>312.76</x:v>
      </x:c>
      <x:c r="I24" s="10">
        <x:v>371.86</x:v>
      </x:c>
      <x:c r="J24" s="10"/>
      <x:c r="K24" s="10"/>
      <x:c r="L24" s="10"/>
      <x:c r="M24" s="10"/>
      <x:c r="N24" s="10"/>
      <x:c r="O24" s="4"/>
      <x:c r="P24" s="43">
        <x:f>SUM(C24:N24)</x:f>
        <x:v>1551.98</x:v>
      </x:c>
    </x:row>
    <x:row r="25">
      <x:c r="B25" s="55" t="s">
        <x:v>42</x:v>
      </x:c>
      <x:c r="C25" s="64"/>
      <x:c r="D25" s="64"/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0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49447.93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2113.0699999999997</x:v>
      </x:c>
    </x:row>
    <x:row r="30">
      <x:c r="B30" s="62" t="s">
        <x:v>37</x:v>
      </x:c>
      <x:c r="C30" s="54">
        <x:v>630</x:v>
      </x:c>
      <x:c r="D30" s="54">
        <x:v>630</x:v>
      </x:c>
      <x:c r="E30" s="54">
        <x:v>630</x:v>
      </x:c>
      <x:c r="F30" s="54">
        <x:v>270</x:v>
      </x:c>
      <x:c r="G30" s="54">
        <x:v>570</x:v>
      </x:c>
      <x:c r="H30" s="54">
        <x:v>540</x:v>
      </x:c>
      <x:c r="I30" s="54">
        <x:v>690</x:v>
      </x:c>
      <x:c r="J30" s="54"/>
      <x:c r="K30" s="54"/>
      <x:c r="L30" s="54"/>
      <x:c r="M30" s="54"/>
      <x:c r="N30" s="54"/>
      <x:c r="P30" s="61">
        <x:f>SUM(C30:N30)</x:f>
        <x:v>2730</x:v>
      </x:c>
    </x:row>
    <x:row r="31">
      <x:c r="B31" s="62" t="s">
        <x:v>38</x:v>
      </x:c>
      <x:c r="C31" s="54">
        <x:v>324.58</x:v>
      </x:c>
      <x:c r="D31" s="54">
        <x:v>348.22</x:v>
      </x:c>
      <x:c r="E31" s="54">
        <x:v>348.22</x:v>
      </x:c>
      <x:c r="F31" s="54">
        <x:v>206.38</x:v>
      </x:c>
      <x:c r="G31" s="54">
        <x:v>324.58</x:v>
      </x:c>
      <x:c r="H31" s="54">
        <x:v>312.76</x:v>
      </x:c>
      <x:c r="I31" s="54">
        <x:v>371.86</x:v>
      </x:c>
      <x:c r="J31" s="54"/>
      <x:c r="K31" s="54"/>
      <x:c r="L31" s="54"/>
      <x:c r="M31" s="54"/>
      <x:c r="N31" s="54"/>
      <x:c r="P31" s="61">
        <x:f>SUM(C31:N31)</x:f>
        <x:v>1551.98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8" t="s">
        <x:v>23</x:v>
      </x:c>
      <x:c r="C2" s="69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590</x:v>
      </x:c>
    </x:row>
    <x:row r="6" spans="2:3" ht="31.5" customHeight="1" x14ac:dyDescent="0.3">
      <x:c r="B6" s="65" t="s">
        <x:v>43</x:v>
      </x:c>
      <x:c r="C6" s="33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0" t="s">
        <x:v>33</x:v>
      </x:c>
      <x:c r="C2" s="70"/>
    </x:row>
    <x:row r="3" spans="2:3" ht="16.95" customHeight="1" x14ac:dyDescent="0.3">
      <x:c r="B3" s="38" t="s">
        <x:v>34</x:v>
      </x:c>
      <x:c r="C3" s="39">
        <x:f>SUM('2023'!P28)+('2024'!P28)</x:f>
        <x:v>1360.7400000000043</x:v>
      </x:c>
    </x:row>
    <x:row r="4" spans="2:3" ht="16.95" customHeight="1" x14ac:dyDescent="0.3">
      <x:c r="B4" s="38" t="s">
        <x:v>39</x:v>
      </x:c>
      <x:c r="C4" s="40">
        <x:f>'2023'!P12+'2024'!P12</x:f>
        <x:v>26.5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2024-08-02T18:29:14Z</dcterms:modified>
</cp:coreProperties>
</file>