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7CC1916B-737C-46D0-B0C4-1271831D537C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'2024'!$B$16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'2024'!$B$15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'2024'!$B$18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'2024'!$B$20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'2024'!$B$19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'2022'!$B$33</definedName>
    <definedName name="FRAIS_KM" localSheetId="1">'2023'!$B$36</definedName>
    <definedName name="FRAIS_KM" localSheetId="2">'2024'!$B$36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'2022'!$B$32</definedName>
    <definedName name="NOMBRE_KM" localSheetId="1">'2023'!$B$35</definedName>
    <definedName name="NOMBRE_KM" localSheetId="2">'2024'!$B$35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'2022'!$B$30</definedName>
    <definedName name="SOLDE" localSheetId="1">'2023'!$B$33</definedName>
    <definedName name="SOLDE" localSheetId="2">'2024'!$B$33</definedName>
    <definedName name="SORTIES" localSheetId="0">'2022'!$B$21</definedName>
    <definedName name="SORTIES" localSheetId="1">'2023'!$B$22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'2024'!$B$25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'2024'!$B$26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'2024'!$B$21</definedName>
    <definedName name="TOTAL_ENTREES">#REF!</definedName>
    <definedName name="TOTAL_SORTIES" localSheetId="0">'2022'!$B$26</definedName>
    <definedName name="TOTAL_SORTIES" localSheetId="1">'2023'!$B$29</definedName>
    <definedName name="TOTAL_SORTIES" localSheetId="2">'2024'!$B$29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6" i="15" l="1"/>
  <c r="P35" i="15"/>
  <c r="N33" i="15"/>
  <c r="M33" i="15"/>
  <c r="K33" i="15"/>
  <c r="P31" i="15"/>
  <c r="L29" i="15"/>
  <c r="K29" i="15"/>
  <c r="J29" i="15"/>
  <c r="G29" i="15"/>
  <c r="E29" i="15"/>
  <c r="D29" i="15"/>
  <c r="P28" i="15"/>
  <c r="P27" i="15"/>
  <c r="C27" i="15"/>
  <c r="P26" i="15"/>
  <c r="I25" i="15"/>
  <c r="I29" i="15" s="1"/>
  <c r="I33" i="15" s="1"/>
  <c r="H25" i="15"/>
  <c r="H29" i="15" s="1"/>
  <c r="G25" i="15"/>
  <c r="F25" i="15"/>
  <c r="F29" i="15" s="1"/>
  <c r="E25" i="15"/>
  <c r="P25" i="15" s="1"/>
  <c r="D25" i="15"/>
  <c r="C25" i="15"/>
  <c r="C29" i="15" s="1"/>
  <c r="P29" i="15" s="1"/>
  <c r="P24" i="15"/>
  <c r="L21" i="15"/>
  <c r="L33" i="15" s="1"/>
  <c r="K21" i="15"/>
  <c r="J21" i="15"/>
  <c r="J33" i="15" s="1"/>
  <c r="I21" i="15"/>
  <c r="D21" i="15"/>
  <c r="D33" i="15" s="1"/>
  <c r="P20" i="15"/>
  <c r="I19" i="15"/>
  <c r="H19" i="15"/>
  <c r="H21" i="15" s="1"/>
  <c r="H33" i="15" s="1"/>
  <c r="G19" i="15"/>
  <c r="G21" i="15" s="1"/>
  <c r="G33" i="15" s="1"/>
  <c r="F19" i="15"/>
  <c r="F21" i="15" s="1"/>
  <c r="F33" i="15" s="1"/>
  <c r="E19" i="15"/>
  <c r="E21" i="15" s="1"/>
  <c r="E33" i="15" s="1"/>
  <c r="D19" i="15"/>
  <c r="C19" i="15"/>
  <c r="C21" i="15" s="1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6" i="14"/>
  <c r="P35" i="14"/>
  <c r="P31" i="14"/>
  <c r="L29" i="14"/>
  <c r="G29" i="14"/>
  <c r="D29" i="14"/>
  <c r="P28" i="14"/>
  <c r="P27" i="14"/>
  <c r="P26" i="14"/>
  <c r="P25" i="14"/>
  <c r="N24" i="14"/>
  <c r="N29" i="14" s="1"/>
  <c r="M24" i="14"/>
  <c r="M29" i="14" s="1"/>
  <c r="L24" i="14"/>
  <c r="K24" i="14"/>
  <c r="K29" i="14" s="1"/>
  <c r="J24" i="14"/>
  <c r="J29" i="14" s="1"/>
  <c r="I24" i="14"/>
  <c r="I29" i="14" s="1"/>
  <c r="I33" i="14" s="1"/>
  <c r="H24" i="14"/>
  <c r="H29" i="14" s="1"/>
  <c r="G24" i="14"/>
  <c r="F24" i="14"/>
  <c r="F29" i="14" s="1"/>
  <c r="E24" i="14"/>
  <c r="E29" i="14" s="1"/>
  <c r="D24" i="14"/>
  <c r="C24" i="14"/>
  <c r="P24" i="14" s="1"/>
  <c r="P23" i="14"/>
  <c r="N20" i="14"/>
  <c r="L20" i="14"/>
  <c r="L33" i="14" s="1"/>
  <c r="K20" i="14"/>
  <c r="I20" i="14"/>
  <c r="H20" i="14"/>
  <c r="G20" i="14"/>
  <c r="G33" i="14" s="1"/>
  <c r="F20" i="14"/>
  <c r="F33" i="14" s="1"/>
  <c r="D20" i="14"/>
  <c r="D33" i="14" s="1"/>
  <c r="C20" i="14"/>
  <c r="P19" i="14"/>
  <c r="P18" i="14"/>
  <c r="N17" i="14"/>
  <c r="M17" i="14"/>
  <c r="M20" i="14" s="1"/>
  <c r="M33" i="14" s="1"/>
  <c r="L17" i="14"/>
  <c r="K17" i="14"/>
  <c r="J17" i="14"/>
  <c r="J20" i="14" s="1"/>
  <c r="J33" i="14" s="1"/>
  <c r="I17" i="14"/>
  <c r="H17" i="14"/>
  <c r="G17" i="14"/>
  <c r="F17" i="14"/>
  <c r="E17" i="14"/>
  <c r="E20" i="14" s="1"/>
  <c r="D17" i="14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P33" i="12"/>
  <c r="P32" i="12"/>
  <c r="L30" i="12"/>
  <c r="G30" i="12"/>
  <c r="D30" i="12"/>
  <c r="P28" i="12"/>
  <c r="N26" i="12"/>
  <c r="M26" i="12"/>
  <c r="L26" i="12"/>
  <c r="K26" i="12"/>
  <c r="J26" i="12"/>
  <c r="I26" i="12"/>
  <c r="H26" i="12"/>
  <c r="G26" i="12"/>
  <c r="F26" i="12"/>
  <c r="E26" i="12"/>
  <c r="P26" i="12" s="1"/>
  <c r="D26" i="12"/>
  <c r="C26" i="12"/>
  <c r="P25" i="12"/>
  <c r="P24" i="12"/>
  <c r="N23" i="12"/>
  <c r="M23" i="12"/>
  <c r="P23" i="12" s="1"/>
  <c r="P22" i="12"/>
  <c r="N19" i="12"/>
  <c r="N30" i="12" s="1"/>
  <c r="M19" i="12"/>
  <c r="M30" i="12" s="1"/>
  <c r="L19" i="12"/>
  <c r="K19" i="12"/>
  <c r="K30" i="12" s="1"/>
  <c r="J19" i="12"/>
  <c r="J30" i="12" s="1"/>
  <c r="I19" i="12"/>
  <c r="I30" i="12" s="1"/>
  <c r="H19" i="12"/>
  <c r="H30" i="12" s="1"/>
  <c r="G19" i="12"/>
  <c r="F19" i="12"/>
  <c r="F30" i="12" s="1"/>
  <c r="E19" i="12"/>
  <c r="E30" i="12" s="1"/>
  <c r="D19" i="12"/>
  <c r="C19" i="12"/>
  <c r="P19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E33" i="14" l="1"/>
  <c r="P20" i="14"/>
  <c r="H33" i="14"/>
  <c r="C33" i="15"/>
  <c r="P33" i="15" s="1"/>
  <c r="P21" i="15"/>
  <c r="K33" i="14"/>
  <c r="C33" i="14"/>
  <c r="P33" i="14" s="1"/>
  <c r="N33" i="14"/>
  <c r="P17" i="14"/>
  <c r="C30" i="12"/>
  <c r="P30" i="12" s="1"/>
  <c r="C29" i="14"/>
  <c r="P29" i="14" s="1"/>
  <c r="P19" i="15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Juin 2024 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8" authorId="0" shapeId="0" xr:uid="{ECAA48CC-6CC2-4BC8-9CF3-B53FBFA543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a partir du 12/2024 1000E/mois</t>
        </r>
      </text>
    </comment>
  </commentList>
</comments>
</file>

<file path=xl/sharedStrings.xml><?xml version="1.0" encoding="utf-8"?>
<sst xmlns="http://schemas.openxmlformats.org/spreadsheetml/2006/main" count="129" uniqueCount="52">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</sst>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3" workbookViewId="0">
      <selection activeCell="N35" sqref="N3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3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3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3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3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B5" workbookViewId="0">
      <selection activeCell="L28" sqref="L28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3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3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3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3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3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3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3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10">
        <v>6000</v>
      </c>
      <c r="M28" s="10">
        <v>3000</v>
      </c>
      <c r="N28" s="10"/>
      <c r="O28" s="4"/>
      <c r="P28" s="43">
        <f t="shared" si="2"/>
        <v>9000</v>
      </c>
    </row>
    <row r="29" spans="2:16" x14ac:dyDescent="0.3">
      <c r="B29" s="69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3">
      <c r="B31" s="66" t="s">
        <v>42</v>
      </c>
      <c r="C31" s="67"/>
      <c r="D31" s="70">
        <v>500</v>
      </c>
      <c r="E31" s="67">
        <v>500</v>
      </c>
      <c r="F31" s="67">
        <v>500</v>
      </c>
      <c r="G31" s="67"/>
      <c r="H31" s="67"/>
      <c r="I31" s="67"/>
      <c r="J31" s="67"/>
      <c r="K31" s="67"/>
      <c r="L31" s="67"/>
      <c r="M31" s="67"/>
      <c r="N31" s="67"/>
      <c r="P31" s="68">
        <f>SUM(C31:N31)</f>
        <v>1500</v>
      </c>
    </row>
    <row r="33" spans="2:16" x14ac:dyDescent="0.3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3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3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3">
      <c r="P37"/>
    </row>
    <row r="38" spans="2:16" x14ac:dyDescent="0.3">
      <c r="P38"/>
    </row>
    <row r="39" spans="2:16" x14ac:dyDescent="0.3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4AD6-2AEE-4F78-8DCF-B38C494255C2}">
  <dimension ref="B1:P36"/>
  <sheetViews>
    <sheetView tabSelected="1" topLeftCell="B3" workbookViewId="0">
      <selection activeCell="E15" sqref="E1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8">
        <f>SUM(C6:N6)</f>
        <v>133</v>
      </c>
    </row>
    <row r="7" spans="2:16" x14ac:dyDescent="0.3">
      <c r="B7" s="9" t="s">
        <v>21</v>
      </c>
      <c r="C7" s="37">
        <v>21</v>
      </c>
      <c r="D7" s="37">
        <v>21</v>
      </c>
      <c r="E7" s="37">
        <v>11</v>
      </c>
      <c r="F7" s="37">
        <v>14</v>
      </c>
      <c r="G7" s="37">
        <v>19</v>
      </c>
      <c r="H7" s="37">
        <v>17</v>
      </c>
      <c r="I7" s="37">
        <v>23</v>
      </c>
      <c r="J7" s="37"/>
      <c r="K7" s="37"/>
      <c r="L7" s="37"/>
      <c r="M7" s="37"/>
      <c r="N7" s="37"/>
      <c r="O7" s="36"/>
      <c r="P7" s="58">
        <f>SUM(C7:N7)</f>
        <v>126</v>
      </c>
    </row>
    <row r="8" spans="2:16" x14ac:dyDescent="0.3">
      <c r="B8" s="18" t="s">
        <v>22</v>
      </c>
      <c r="C8" s="64">
        <f t="shared" ref="C8:N8" si="0">C7-C6</f>
        <v>2</v>
      </c>
      <c r="D8" s="64">
        <f t="shared" si="0"/>
        <v>2</v>
      </c>
      <c r="E8" s="64">
        <f t="shared" si="0"/>
        <v>-8</v>
      </c>
      <c r="F8" s="64">
        <f t="shared" si="0"/>
        <v>-5</v>
      </c>
      <c r="G8" s="64">
        <f t="shared" si="0"/>
        <v>0</v>
      </c>
      <c r="H8" s="64">
        <f t="shared" si="0"/>
        <v>-2</v>
      </c>
      <c r="I8" s="64">
        <f t="shared" si="0"/>
        <v>4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-7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21</v>
      </c>
      <c r="E11" s="11">
        <v>11</v>
      </c>
      <c r="F11" s="11">
        <v>14</v>
      </c>
      <c r="G11" s="11">
        <v>19</v>
      </c>
      <c r="H11" s="11">
        <v>17</v>
      </c>
      <c r="I11" s="11">
        <v>23</v>
      </c>
      <c r="J11" s="11"/>
      <c r="K11" s="11"/>
      <c r="L11" s="11"/>
      <c r="M11" s="11"/>
      <c r="N11" s="11"/>
      <c r="P11" s="59">
        <f t="shared" ref="P11:P16" si="1">SUM(C11:N11)</f>
        <v>126</v>
      </c>
    </row>
    <row r="12" spans="2:16" x14ac:dyDescent="0.3">
      <c r="B12" s="9" t="s">
        <v>16</v>
      </c>
      <c r="C12" s="12">
        <v>1</v>
      </c>
      <c r="D12" s="12"/>
      <c r="E12" s="12">
        <v>0</v>
      </c>
      <c r="F12" s="12">
        <v>0</v>
      </c>
      <c r="G12" s="12">
        <v>1</v>
      </c>
      <c r="H12" s="12">
        <v>3</v>
      </c>
      <c r="I12" s="12"/>
      <c r="J12" s="12"/>
      <c r="K12" s="12"/>
      <c r="L12" s="12"/>
      <c r="M12" s="12"/>
      <c r="N12" s="12"/>
      <c r="P12" s="59">
        <f t="shared" si="1"/>
        <v>5</v>
      </c>
    </row>
    <row r="13" spans="2:16" x14ac:dyDescent="0.3">
      <c r="B13" s="9" t="s">
        <v>51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3</v>
      </c>
    </row>
    <row r="14" spans="2:16" x14ac:dyDescent="0.3">
      <c r="B14" s="9" t="s">
        <v>50</v>
      </c>
      <c r="C14" s="12"/>
      <c r="D14" s="12"/>
      <c r="E14" s="12">
        <v>9</v>
      </c>
      <c r="F14" s="12">
        <v>9</v>
      </c>
      <c r="G14" s="12"/>
      <c r="H14" s="12"/>
      <c r="I14" s="12"/>
      <c r="J14" s="12"/>
      <c r="K14" s="12"/>
      <c r="L14" s="12"/>
      <c r="M14" s="12"/>
      <c r="N14" s="12"/>
      <c r="P14" s="59">
        <f t="shared" si="1"/>
        <v>18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12483</v>
      </c>
      <c r="D19" s="10">
        <f>D11*Params!$C$7*(1-Params!$C$3)-Params!$C$4</f>
        <v>12483</v>
      </c>
      <c r="E19" s="10">
        <f>E11*Params!$C$7*(1-Params!$C$3)-Params!$C$4</f>
        <v>6503</v>
      </c>
      <c r="F19" s="10">
        <f>F11*Params!$C$7*(1-Params!$C$3)-Params!$C$4</f>
        <v>8297</v>
      </c>
      <c r="G19" s="10">
        <f>G11*Params!$C$7*(1-Params!$C$3)-Params!$C$4</f>
        <v>11287</v>
      </c>
      <c r="H19" s="10">
        <f>H11*Params!$C$7*(1-Params!$C$3)-Params!$C$4</f>
        <v>10091</v>
      </c>
      <c r="I19" s="10">
        <f>I11*Params!$C$7*(1-Params!$C$3)-Params!$C$4</f>
        <v>13679</v>
      </c>
      <c r="J19" s="10"/>
      <c r="K19" s="10"/>
      <c r="L19" s="10"/>
      <c r="M19" s="10"/>
      <c r="N19" s="10"/>
      <c r="O19" s="4"/>
      <c r="P19" s="41">
        <f>SUM(C19:N19)</f>
        <v>74823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L21" si="2">SUM(C19:C20)</f>
        <v>12483</v>
      </c>
      <c r="D21" s="28">
        <f t="shared" si="2"/>
        <v>12483</v>
      </c>
      <c r="E21" s="28">
        <f t="shared" si="2"/>
        <v>6503</v>
      </c>
      <c r="F21" s="28">
        <f t="shared" si="2"/>
        <v>8297</v>
      </c>
      <c r="G21" s="28">
        <f t="shared" si="2"/>
        <v>11287</v>
      </c>
      <c r="H21" s="28">
        <f t="shared" si="2"/>
        <v>10091</v>
      </c>
      <c r="I21" s="28">
        <f t="shared" si="2"/>
        <v>13679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/>
      <c r="N21" s="28"/>
      <c r="O21" s="5"/>
      <c r="P21" s="42">
        <f>SUM(C21:O21)</f>
        <v>74823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5966.71</v>
      </c>
      <c r="D24" s="10">
        <v>5966.71</v>
      </c>
      <c r="E24" s="10">
        <v>4088.44</v>
      </c>
      <c r="F24" s="10">
        <v>4389.18</v>
      </c>
      <c r="G24" s="10">
        <v>5887.36</v>
      </c>
      <c r="H24" s="10">
        <v>4887.3599999999997</v>
      </c>
      <c r="I24" s="10">
        <v>4887.3599999999997</v>
      </c>
      <c r="J24" s="10"/>
      <c r="K24" s="10"/>
      <c r="L24" s="10"/>
      <c r="M24" s="10"/>
      <c r="N24" s="10"/>
      <c r="O24" s="4"/>
      <c r="P24" s="43">
        <f t="shared" ref="P24:P29" si="3">SUM(C24:N24)</f>
        <v>36073.120000000003</v>
      </c>
    </row>
    <row r="25" spans="2:16" x14ac:dyDescent="0.3">
      <c r="B25" s="9" t="s">
        <v>8</v>
      </c>
      <c r="C25" s="10">
        <f>1358.07+2547.16</f>
        <v>3905.2299999999996</v>
      </c>
      <c r="D25" s="10">
        <f>1358.07+2547.98</f>
        <v>3906.05</v>
      </c>
      <c r="E25" s="10">
        <f>945.75+1766.29</f>
        <v>2712.04</v>
      </c>
      <c r="F25" s="10">
        <f>1061.92+1823.12</f>
        <v>2885.04</v>
      </c>
      <c r="G25" s="10">
        <f>1437.42+2574.63</f>
        <v>4012.05</v>
      </c>
      <c r="H25" s="10">
        <f>1437.42+2575.45</f>
        <v>4012.87</v>
      </c>
      <c r="I25" s="10">
        <f>1437.42+2580.17</f>
        <v>4017.59</v>
      </c>
      <c r="J25" s="10"/>
      <c r="K25" s="10"/>
      <c r="L25" s="10"/>
      <c r="M25" s="10"/>
      <c r="N25" s="10"/>
      <c r="O25" s="4"/>
      <c r="P25" s="43">
        <f t="shared" si="3"/>
        <v>25450.87</v>
      </c>
    </row>
    <row r="26" spans="2:16" x14ac:dyDescent="0.3">
      <c r="B26" s="55" t="s">
        <v>40</v>
      </c>
      <c r="C26" s="10">
        <v>643.048</v>
      </c>
      <c r="D26" s="10">
        <v>618.36400000000003</v>
      </c>
      <c r="E26" s="10">
        <v>371.524</v>
      </c>
      <c r="F26" s="10">
        <v>445.57600000000002</v>
      </c>
      <c r="G26" s="10">
        <v>568.99599999999998</v>
      </c>
      <c r="H26" s="10">
        <v>519.62800000000004</v>
      </c>
      <c r="I26" s="10">
        <v>346.84</v>
      </c>
      <c r="J26" s="10"/>
      <c r="K26" s="10"/>
      <c r="L26" s="10"/>
      <c r="M26" s="10"/>
      <c r="N26" s="10"/>
      <c r="O26" s="4"/>
      <c r="P26" s="43">
        <f t="shared" si="3"/>
        <v>3513.9760000000006</v>
      </c>
    </row>
    <row r="27" spans="2:16" s="10" customFormat="1" x14ac:dyDescent="0.3">
      <c r="B27" s="10" t="s">
        <v>49</v>
      </c>
      <c r="C27" s="10">
        <f>41.62+35.8</f>
        <v>77.419999999999987</v>
      </c>
      <c r="P27" s="43">
        <f t="shared" si="3"/>
        <v>77.419999999999987</v>
      </c>
    </row>
    <row r="28" spans="2:16" x14ac:dyDescent="0.3">
      <c r="B28" s="55" t="s">
        <v>41</v>
      </c>
      <c r="C28" s="56"/>
      <c r="D28" s="56"/>
      <c r="E28" s="56"/>
      <c r="F28" s="56">
        <v>3000</v>
      </c>
      <c r="G28" s="56"/>
      <c r="H28" s="56"/>
      <c r="I28" s="56"/>
      <c r="J28" s="56"/>
      <c r="K28" s="56"/>
      <c r="L28" s="56"/>
      <c r="M28" s="71"/>
      <c r="N28" s="56"/>
      <c r="O28" s="4"/>
      <c r="P28" s="43">
        <f t="shared" si="3"/>
        <v>3000</v>
      </c>
    </row>
    <row r="29" spans="2:16" x14ac:dyDescent="0.3">
      <c r="B29" s="8" t="s">
        <v>3</v>
      </c>
      <c r="C29" s="44">
        <f t="shared" ref="C29:L29" si="4">SUM(C24:C28)</f>
        <v>10592.407999999999</v>
      </c>
      <c r="D29" s="44">
        <f t="shared" si="4"/>
        <v>10491.124</v>
      </c>
      <c r="E29" s="44">
        <f t="shared" si="4"/>
        <v>7172.0039999999999</v>
      </c>
      <c r="F29" s="44">
        <f t="shared" si="4"/>
        <v>10719.796</v>
      </c>
      <c r="G29" s="44">
        <f t="shared" si="4"/>
        <v>10468.405999999999</v>
      </c>
      <c r="H29" s="44">
        <f t="shared" si="4"/>
        <v>9419.8580000000002</v>
      </c>
      <c r="I29" s="44">
        <f t="shared" si="4"/>
        <v>9251.7900000000009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/>
      <c r="N29" s="44"/>
      <c r="O29" s="4"/>
      <c r="P29" s="61">
        <f t="shared" si="3"/>
        <v>68115.385999999999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6" t="s">
        <v>42</v>
      </c>
      <c r="C31" s="67"/>
      <c r="D31" s="67"/>
      <c r="E31" s="67"/>
      <c r="F31" s="67"/>
      <c r="G31" s="67"/>
      <c r="H31" s="67">
        <v>1000</v>
      </c>
      <c r="I31" s="67">
        <v>1000</v>
      </c>
      <c r="J31" s="67"/>
      <c r="K31" s="67"/>
      <c r="L31" s="67"/>
      <c r="M31" s="67"/>
      <c r="N31" s="70"/>
      <c r="P31" s="68">
        <f>SUM(C31:N31)</f>
        <v>2000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1890.5920000000006</v>
      </c>
      <c r="D33" s="47">
        <f t="shared" si="5"/>
        <v>1991.8760000000002</v>
      </c>
      <c r="E33" s="47">
        <f t="shared" si="5"/>
        <v>-669.00399999999991</v>
      </c>
      <c r="F33" s="47">
        <f t="shared" si="5"/>
        <v>-2422.7960000000003</v>
      </c>
      <c r="G33" s="47">
        <f t="shared" si="5"/>
        <v>818.59400000000096</v>
      </c>
      <c r="H33" s="47">
        <f t="shared" si="5"/>
        <v>671.14199999999983</v>
      </c>
      <c r="I33" s="47">
        <f t="shared" si="5"/>
        <v>4427.2099999999991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60">
        <f>SUM(C33:O33)</f>
        <v>6707.6140000000005</v>
      </c>
    </row>
    <row r="35" spans="2:16" x14ac:dyDescent="0.3">
      <c r="B35" s="63" t="s">
        <v>37</v>
      </c>
      <c r="C35" s="54">
        <v>1452</v>
      </c>
      <c r="D35" s="54">
        <v>1386</v>
      </c>
      <c r="E35" s="54">
        <v>726</v>
      </c>
      <c r="F35" s="54">
        <v>924</v>
      </c>
      <c r="G35" s="54">
        <v>1254</v>
      </c>
      <c r="H35" s="54">
        <v>1122</v>
      </c>
      <c r="I35" s="54">
        <v>660</v>
      </c>
      <c r="J35" s="54"/>
      <c r="K35" s="54"/>
      <c r="L35" s="54"/>
      <c r="M35" s="54"/>
      <c r="N35" s="54"/>
      <c r="P35" s="62">
        <f>SUM(C35:N35)</f>
        <v>7524</v>
      </c>
    </row>
    <row r="36" spans="2:16" x14ac:dyDescent="0.3">
      <c r="B36" s="63" t="s">
        <v>38</v>
      </c>
      <c r="C36" s="54">
        <v>643.048</v>
      </c>
      <c r="D36" s="54">
        <v>618.36400000000003</v>
      </c>
      <c r="E36" s="54">
        <v>371.524</v>
      </c>
      <c r="F36" s="54">
        <v>445.57600000000002</v>
      </c>
      <c r="G36" s="54">
        <v>568.99599999999998</v>
      </c>
      <c r="H36" s="54">
        <v>519.62800000000004</v>
      </c>
      <c r="I36" s="54">
        <v>346.84</v>
      </c>
      <c r="J36" s="54"/>
      <c r="K36" s="54"/>
      <c r="L36" s="54"/>
      <c r="M36" s="54"/>
      <c r="N36" s="54"/>
      <c r="P36" s="62">
        <f>SUM(C36:N36)</f>
        <v>3513.9760000000006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4" t="s">
        <v>23</v>
      </c>
      <c r="C2" s="75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44</v>
      </c>
      <c r="C5" s="33">
        <v>570</v>
      </c>
    </row>
    <row r="6" spans="2:3" ht="25.95" customHeight="1" x14ac:dyDescent="0.3">
      <c r="B6" s="33" t="s">
        <v>45</v>
      </c>
      <c r="C6" s="33">
        <v>600</v>
      </c>
    </row>
    <row r="7" spans="2:3" ht="25.95" customHeight="1" x14ac:dyDescent="0.3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6" t="s">
        <v>33</v>
      </c>
      <c r="C2" s="76"/>
    </row>
    <row r="3" spans="2:3" ht="16.95" customHeight="1" x14ac:dyDescent="0.3">
      <c r="B3" s="38" t="s">
        <v>34</v>
      </c>
      <c r="C3" s="39">
        <f>SUM('2022'!P30,'2023'!P33,'2024'!P33)</f>
        <v>-5912.036000000001</v>
      </c>
    </row>
    <row r="4" spans="2:3" ht="16.95" customHeight="1" x14ac:dyDescent="0.3">
      <c r="B4" s="38" t="s">
        <v>39</v>
      </c>
      <c r="C4" s="40">
        <f>'2022'!P12+'2023'!P12+'2024'!P12</f>
        <v>30.5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2024-08-05T16:14:53Z</dcterms:modified>
</cp:coreProperties>
</file>