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7\Normal\"/>
    </mc:Choice>
  </mc:AlternateContent>
  <xr:revisionPtr revIDLastSave="0" documentId="13_ncr:1_{4A164FEA-E679-4880-AC12-529793366E14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'2023'!$B$31</definedName>
    <definedName name="FRAIS_KM" localSheetId="1">'2024'!$B$34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'2023'!$B$30</definedName>
    <definedName name="NOMBRE_KM" localSheetId="1">'2024'!$B$33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'2023'!$B$28</definedName>
    <definedName name="SOLDE" localSheetId="1">'2024'!$B$31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'2023'!$B$26</definedName>
    <definedName name="TOTAL_SORTIES" localSheetId="1">'2024'!$B$27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4" i="15" l="1"/>
  <c r="P33" i="15"/>
  <c r="L31" i="15"/>
  <c r="P29" i="15"/>
  <c r="N27" i="15"/>
  <c r="M27" i="15"/>
  <c r="L27" i="15"/>
  <c r="K27" i="15"/>
  <c r="J27" i="15"/>
  <c r="G27" i="15"/>
  <c r="F27" i="15"/>
  <c r="E27" i="15"/>
  <c r="P26" i="15"/>
  <c r="P25" i="15"/>
  <c r="P24" i="15"/>
  <c r="I23" i="15"/>
  <c r="I27" i="15" s="1"/>
  <c r="H23" i="15"/>
  <c r="H27" i="15" s="1"/>
  <c r="G23" i="15"/>
  <c r="F23" i="15"/>
  <c r="E23" i="15"/>
  <c r="D23" i="15"/>
  <c r="D27" i="15" s="1"/>
  <c r="C23" i="15"/>
  <c r="C27" i="15" s="1"/>
  <c r="P22" i="15"/>
  <c r="N19" i="15"/>
  <c r="N31" i="15" s="1"/>
  <c r="M19" i="15"/>
  <c r="M31" i="15" s="1"/>
  <c r="L19" i="15"/>
  <c r="K19" i="15"/>
  <c r="K31" i="15" s="1"/>
  <c r="J19" i="15"/>
  <c r="F19" i="15"/>
  <c r="F31" i="15" s="1"/>
  <c r="P18" i="15"/>
  <c r="I17" i="15"/>
  <c r="I19" i="15" s="1"/>
  <c r="I31" i="15" s="1"/>
  <c r="H17" i="15"/>
  <c r="H19" i="15" s="1"/>
  <c r="H31" i="15" s="1"/>
  <c r="G17" i="15"/>
  <c r="G19" i="15" s="1"/>
  <c r="G31" i="15" s="1"/>
  <c r="F17" i="15"/>
  <c r="E17" i="15"/>
  <c r="E19" i="15" s="1"/>
  <c r="E31" i="15" s="1"/>
  <c r="D17" i="15"/>
  <c r="D19" i="15" s="1"/>
  <c r="C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31" i="14"/>
  <c r="P30" i="14"/>
  <c r="I28" i="14"/>
  <c r="C28" i="14"/>
  <c r="N26" i="14"/>
  <c r="K26" i="14"/>
  <c r="J26" i="14"/>
  <c r="I26" i="14"/>
  <c r="H26" i="14"/>
  <c r="G26" i="14"/>
  <c r="F26" i="14"/>
  <c r="E26" i="14"/>
  <c r="D26" i="14"/>
  <c r="C26" i="14"/>
  <c r="P25" i="14"/>
  <c r="P24" i="14"/>
  <c r="N23" i="14"/>
  <c r="M23" i="14"/>
  <c r="M26" i="14" s="1"/>
  <c r="L23" i="14"/>
  <c r="L26" i="14" s="1"/>
  <c r="K23" i="14"/>
  <c r="J23" i="14"/>
  <c r="P22" i="14"/>
  <c r="N19" i="14"/>
  <c r="N28" i="14" s="1"/>
  <c r="M19" i="14"/>
  <c r="M28" i="14" s="1"/>
  <c r="L19" i="14"/>
  <c r="L28" i="14" s="1"/>
  <c r="I19" i="14"/>
  <c r="H19" i="14"/>
  <c r="H28" i="14" s="1"/>
  <c r="G19" i="14"/>
  <c r="G28" i="14" s="1"/>
  <c r="F19" i="14"/>
  <c r="F28" i="14" s="1"/>
  <c r="E19" i="14"/>
  <c r="E28" i="14" s="1"/>
  <c r="D19" i="14"/>
  <c r="D28" i="14" s="1"/>
  <c r="C19" i="14"/>
  <c r="P18" i="14"/>
  <c r="N17" i="14"/>
  <c r="M17" i="14"/>
  <c r="L17" i="14"/>
  <c r="K17" i="14"/>
  <c r="K19" i="14" s="1"/>
  <c r="K28" i="14" s="1"/>
  <c r="J17" i="14"/>
  <c r="J19" i="14" s="1"/>
  <c r="J28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P8" i="14" s="1"/>
  <c r="C8" i="14"/>
  <c r="P7" i="14"/>
  <c r="P6" i="14"/>
  <c r="J31" i="15" l="1"/>
  <c r="D31" i="15"/>
  <c r="P27" i="15"/>
  <c r="P28" i="14"/>
  <c r="P26" i="14"/>
  <c r="P17" i="14"/>
  <c r="C19" i="15"/>
  <c r="P23" i="14"/>
  <c r="P23" i="15"/>
  <c r="P19" i="14"/>
  <c r="C31" i="15" l="1"/>
  <c r="P31" i="15" s="1"/>
  <c r="C3" i="13" s="1"/>
  <c r="P19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F64A6CE3-859B-4992-A085-4D7F1682EEE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C26" authorId="0" shapeId="0" xr:uid="{24BC2130-28E0-4D7E-B75F-1385B63CA92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a remboursé 375 EUROS en Janvier et 375 EUROS en Février</t>
        </r>
      </text>
    </comment>
  </commentList>
</comments>
</file>

<file path=xl/sharedStrings.xml><?xml version="1.0" encoding="utf-8"?>
<sst xmlns="http://schemas.openxmlformats.org/spreadsheetml/2006/main" count="83" uniqueCount="45">
  <si>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</si>
  <si>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</si>
  <si>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</si>
  <si>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</si>
  <si>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</si>
  <si>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</si>
  <si>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</si>
  <si>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</si>
  <si>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</si>
  <si>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</si>
  <si>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</si>
  <si>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</si>
  <si>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</si>
  <si>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</si>
  <si>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</si>
  <si>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</si>
  <si>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</si>
  <si>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</si>
  <si>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</si>
  <si>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</si>
  <si>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</si>
  <si>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</si>
  <si>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</si>
  <si>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</si>
  <si>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</si>
  <si>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</si>
  <si>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</si>
  <si>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</si>
  <si>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</si>
  <si>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</si>
  <si>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</si>
  <si>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</si>
  <si>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</si>
  <si>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</si>
  <si>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</si>
  <si>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</si>
  <si>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</si>
  <si>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</si>
  <si>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</si>
  <si>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</si>
  <si>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</si>
  <si>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</si>
  <si>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(Août 2023)</t>
  </si>
  <si>
    <t>Acompte versé</t>
  </si>
  <si>
    <t>Acompte Remboursé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</si>
</sst>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0" fontId="1" fillId="0" borderId="6" xfId="0" applyFont="1" applyBorder="1"/>
    <xf numFmtId="4" fontId="1" fillId="0" borderId="1" xfId="0" applyNumberFormat="1" applyFont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opLeftCell="A3" workbookViewId="0">
      <selection activeCell="J26" sqref="J26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>
        <v>19</v>
      </c>
      <c r="K6" s="37">
        <v>19</v>
      </c>
      <c r="L6" s="37">
        <v>19</v>
      </c>
      <c r="M6" s="37">
        <v>19</v>
      </c>
      <c r="N6" s="37">
        <v>11</v>
      </c>
      <c r="O6" s="36"/>
      <c r="P6" s="57">
        <f>SUM(C6:N6)</f>
        <v>87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>
        <v>16</v>
      </c>
      <c r="K7" s="37">
        <v>8</v>
      </c>
      <c r="L7" s="37">
        <v>22</v>
      </c>
      <c r="M7" s="37">
        <v>21</v>
      </c>
      <c r="N7" s="37">
        <v>20</v>
      </c>
      <c r="O7" s="36"/>
      <c r="P7" s="57">
        <f>SUM(C7:N7)</f>
        <v>87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-3</v>
      </c>
      <c r="K8" s="63">
        <f t="shared" si="0"/>
        <v>-11</v>
      </c>
      <c r="L8" s="63">
        <f t="shared" si="0"/>
        <v>3</v>
      </c>
      <c r="M8" s="63">
        <f t="shared" si="0"/>
        <v>2</v>
      </c>
      <c r="N8" s="63">
        <f t="shared" si="0"/>
        <v>9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16.5</v>
      </c>
      <c r="K11" s="11">
        <v>8</v>
      </c>
      <c r="L11" s="11">
        <v>22</v>
      </c>
      <c r="M11" s="11">
        <v>21</v>
      </c>
      <c r="N11" s="11">
        <v>20</v>
      </c>
      <c r="P11" s="58">
        <f>SUM(C11:N11)</f>
        <v>87.5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5.5</v>
      </c>
      <c r="K12" s="12">
        <v>13</v>
      </c>
      <c r="L12" s="12"/>
      <c r="M12" s="12"/>
      <c r="N12" s="12"/>
      <c r="P12" s="58">
        <f>SUM(C12:N12)</f>
        <v>18.5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>
        <v>1</v>
      </c>
      <c r="N14" s="23"/>
      <c r="P14" s="58">
        <f>SUM(C14:N14)</f>
        <v>1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J11*Params!$C$5*(1-Params!$C$3)-Params!$C$4</f>
        <v>7515</v>
      </c>
      <c r="K17" s="10">
        <f>K11*Params!$C$5*(1-Params!$C$3)-Params!$C$4</f>
        <v>3605</v>
      </c>
      <c r="L17" s="10">
        <f>L11*Params!$C$5*(1-Params!$C$3)-Params!$C$4</f>
        <v>10045</v>
      </c>
      <c r="M17" s="10">
        <f>M11*Params!$C$5*(1-Params!$C$3)-Params!$C$4</f>
        <v>9585</v>
      </c>
      <c r="N17" s="10">
        <f>N11*Params!$C$5*(1-Params!$C$3)-Params!$C$4</f>
        <v>9125</v>
      </c>
      <c r="O17" s="4"/>
      <c r="P17" s="41">
        <f>SUM(C17:N17)</f>
        <v>39875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v>750</v>
      </c>
      <c r="N18" s="10"/>
      <c r="O18" s="4"/>
      <c r="P18" s="41">
        <f>SUM(C18:N18)</f>
        <v>750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7515</v>
      </c>
      <c r="K19" s="28">
        <f t="shared" si="1"/>
        <v>3605</v>
      </c>
      <c r="L19" s="28">
        <f t="shared" si="1"/>
        <v>10045</v>
      </c>
      <c r="M19" s="28">
        <f t="shared" si="1"/>
        <v>10335</v>
      </c>
      <c r="N19" s="28">
        <f t="shared" si="1"/>
        <v>9125</v>
      </c>
      <c r="O19" s="5"/>
      <c r="P19" s="42">
        <f>SUM(C19:N19)</f>
        <v>40625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>
        <v>5285.8</v>
      </c>
      <c r="K22" s="10">
        <v>5285.8</v>
      </c>
      <c r="L22" s="10">
        <v>5285.8</v>
      </c>
      <c r="M22" s="10">
        <v>5285.8</v>
      </c>
      <c r="N22" s="10">
        <v>5200.67</v>
      </c>
      <c r="O22" s="4"/>
      <c r="P22" s="43">
        <f>SUM(C22:N22)</f>
        <v>26343.870000000003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1092.2+1850.91</f>
        <v>2943.11</v>
      </c>
      <c r="K23" s="10">
        <f>1092.2+1865.37</f>
        <v>2957.5699999999997</v>
      </c>
      <c r="L23" s="10">
        <f>1092.2+1885.11</f>
        <v>2977.31</v>
      </c>
      <c r="M23" s="10">
        <f>1092.2+1850.91</f>
        <v>2943.11</v>
      </c>
      <c r="N23" s="10">
        <f>1082.29+1823.32</f>
        <v>2905.6099999999997</v>
      </c>
      <c r="O23" s="4"/>
      <c r="P23" s="43">
        <f>SUM(C23:N23)</f>
        <v>14726.71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403.45</v>
      </c>
      <c r="K24" s="10">
        <v>242.8</v>
      </c>
      <c r="L24" s="10">
        <v>492.7</v>
      </c>
      <c r="M24" s="10">
        <v>474.85</v>
      </c>
      <c r="N24" s="10">
        <v>474.85</v>
      </c>
      <c r="O24" s="4"/>
      <c r="P24" s="43">
        <f>SUM(C24:N24)</f>
        <v>2088.65</v>
      </c>
    </row>
    <row r="25" spans="2:16" x14ac:dyDescent="0.3">
      <c r="B25" s="55" t="s">
        <v>41</v>
      </c>
      <c r="C25" s="64"/>
      <c r="D25" s="64"/>
      <c r="E25" s="64"/>
      <c r="F25" s="64"/>
      <c r="G25" s="64"/>
      <c r="H25" s="64"/>
      <c r="I25" s="64"/>
      <c r="J25" s="64">
        <v>749.17</v>
      </c>
      <c r="K25" s="64"/>
      <c r="L25" s="64"/>
      <c r="M25" s="64"/>
      <c r="N25" s="64"/>
      <c r="O25" s="4"/>
      <c r="P25" s="43">
        <f>SUM(C25:N25)</f>
        <v>749.17</v>
      </c>
    </row>
    <row r="26" spans="2:16" x14ac:dyDescent="0.3">
      <c r="B26" s="8" t="s">
        <v>3</v>
      </c>
      <c r="C26" s="44">
        <f t="shared" ref="C26:N26" si="2">SUM(C22:C25)</f>
        <v>0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9381.5300000000007</v>
      </c>
      <c r="K26" s="44">
        <f t="shared" si="2"/>
        <v>8486.1699999999983</v>
      </c>
      <c r="L26" s="44">
        <f t="shared" si="2"/>
        <v>8755.8100000000013</v>
      </c>
      <c r="M26" s="44">
        <f t="shared" si="2"/>
        <v>8703.76</v>
      </c>
      <c r="N26" s="44">
        <f t="shared" si="2"/>
        <v>8581.1299999999992</v>
      </c>
      <c r="O26" s="4"/>
      <c r="P26" s="60">
        <f>SUM(C26:N26)</f>
        <v>43908.399999999994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-1866.5300000000007</v>
      </c>
      <c r="K28" s="47">
        <f t="shared" si="3"/>
        <v>-4881.1699999999983</v>
      </c>
      <c r="L28" s="47">
        <f t="shared" si="3"/>
        <v>1289.1899999999987</v>
      </c>
      <c r="M28" s="47">
        <f t="shared" si="3"/>
        <v>1631.2399999999998</v>
      </c>
      <c r="N28" s="47">
        <f t="shared" si="3"/>
        <v>543.8700000000008</v>
      </c>
      <c r="P28" s="59">
        <f>SUM(C28:N28)</f>
        <v>-3283.3999999999996</v>
      </c>
    </row>
    <row r="30" spans="2:16" x14ac:dyDescent="0.3">
      <c r="B30" s="62" t="s">
        <v>37</v>
      </c>
      <c r="C30" s="54"/>
      <c r="D30" s="54"/>
      <c r="E30" s="54"/>
      <c r="F30" s="54"/>
      <c r="G30" s="54"/>
      <c r="H30" s="54"/>
      <c r="I30" s="54"/>
      <c r="J30" s="54">
        <v>850</v>
      </c>
      <c r="K30" s="54">
        <v>400</v>
      </c>
      <c r="L30" s="54">
        <v>1100</v>
      </c>
      <c r="M30" s="54">
        <v>1050</v>
      </c>
      <c r="N30" s="54">
        <v>1000</v>
      </c>
      <c r="P30" s="61">
        <f>SUM(C30:N30)</f>
        <v>4400</v>
      </c>
    </row>
    <row r="31" spans="2:16" x14ac:dyDescent="0.3">
      <c r="B31" s="62" t="s">
        <v>38</v>
      </c>
      <c r="C31" s="54"/>
      <c r="D31" s="54"/>
      <c r="E31" s="54"/>
      <c r="F31" s="54"/>
      <c r="G31" s="54"/>
      <c r="H31" s="54"/>
      <c r="I31" s="54"/>
      <c r="J31" s="54">
        <v>403.45</v>
      </c>
      <c r="K31" s="54">
        <v>242.8</v>
      </c>
      <c r="L31" s="54">
        <v>492.7</v>
      </c>
      <c r="M31" s="54">
        <v>474.85</v>
      </c>
      <c r="N31" s="54">
        <v>474.85</v>
      </c>
      <c r="P31" s="61">
        <f>SUM(C31:N31)</f>
        <v>2088.65</v>
      </c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1486E-EC44-47C2-BF26-D3CC9680C390}">
  <dimension ref="B1:P34"/>
  <sheetViews>
    <sheetView tabSelected="1" topLeftCell="A3" workbookViewId="0">
      <selection activeCell="C27" sqref="C27"/>
    </sheetView>
  </sheetViews>
  <sheetFormatPr baseColWidth="10" defaultRowHeight="14.4" x14ac:dyDescent="0.3"/>
  <cols>
    <col min="1" max="1" width="3" customWidth="1"/>
    <col min="2" max="2" width="28" customWidth="1"/>
    <col min="14" max="14" width="18.21875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/>
      <c r="K6" s="37"/>
      <c r="L6" s="37"/>
      <c r="M6" s="37"/>
      <c r="N6" s="37"/>
      <c r="O6" s="36"/>
      <c r="P6" s="57">
        <f>SUM(C6:N6)</f>
        <v>133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18</v>
      </c>
      <c r="H7" s="37">
        <v>20</v>
      </c>
      <c r="I7" s="37">
        <v>21</v>
      </c>
      <c r="J7" s="37"/>
      <c r="K7" s="37"/>
      <c r="L7" s="37"/>
      <c r="M7" s="37"/>
      <c r="N7" s="37"/>
      <c r="O7" s="36"/>
      <c r="P7" s="57">
        <f>SUM(C7:N7)</f>
        <v>144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2</v>
      </c>
      <c r="E8" s="63">
        <f t="shared" si="0"/>
        <v>2</v>
      </c>
      <c r="F8" s="63">
        <f t="shared" si="0"/>
        <v>2</v>
      </c>
      <c r="G8" s="63">
        <f t="shared" si="0"/>
        <v>-1</v>
      </c>
      <c r="H8" s="63">
        <f t="shared" si="0"/>
        <v>1</v>
      </c>
      <c r="I8" s="63">
        <f t="shared" si="0"/>
        <v>2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11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17.5</v>
      </c>
      <c r="H11" s="11">
        <v>19.5</v>
      </c>
      <c r="I11" s="11">
        <v>21</v>
      </c>
      <c r="J11" s="11"/>
      <c r="K11" s="11"/>
      <c r="L11" s="11"/>
      <c r="M11" s="11"/>
      <c r="N11" s="11"/>
      <c r="P11" s="58">
        <f>SUM(C11:N11)</f>
        <v>143</v>
      </c>
    </row>
    <row r="12" spans="2:16" x14ac:dyDescent="0.3">
      <c r="B12" s="9" t="s">
        <v>16</v>
      </c>
      <c r="C12" s="12"/>
      <c r="D12" s="12"/>
      <c r="E12" s="12"/>
      <c r="F12" s="12"/>
      <c r="G12" s="12">
        <v>1.5</v>
      </c>
      <c r="H12" s="12">
        <v>0.5</v>
      </c>
      <c r="I12" s="12">
        <v>2</v>
      </c>
      <c r="J12" s="12"/>
      <c r="K12" s="12"/>
      <c r="L12" s="12"/>
      <c r="M12" s="12"/>
      <c r="N12" s="12"/>
      <c r="P12" s="58">
        <f>SUM(C12:N12)</f>
        <v>4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>
        <v>1</v>
      </c>
      <c r="G14" s="23"/>
      <c r="H14" s="23"/>
      <c r="I14" s="23"/>
      <c r="J14" s="23"/>
      <c r="K14" s="23"/>
      <c r="L14" s="23"/>
      <c r="M14" s="23"/>
      <c r="N14" s="23"/>
      <c r="P14" s="58">
        <f>SUM(C14:N14)</f>
        <v>1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10045</v>
      </c>
      <c r="D17" s="10">
        <f>D11*Params!$C$5*(1-Params!$C$3)-Params!$C$4</f>
        <v>9585</v>
      </c>
      <c r="E17" s="10">
        <f>E11*Params!$C$5*(1-Params!$C$3)-Params!$C$4</f>
        <v>9585</v>
      </c>
      <c r="F17" s="10">
        <f>F11*Params!$C$5*(1-Params!$C$3)-Params!$C$4</f>
        <v>9585</v>
      </c>
      <c r="G17" s="10">
        <f>G11*Params!$C$5*(1-Params!$C$3)-Params!$C$4</f>
        <v>7975</v>
      </c>
      <c r="H17" s="10">
        <f>H11*Params!$C$5*(1-Params!$C$3)-Params!$C$4</f>
        <v>8895</v>
      </c>
      <c r="I17" s="10">
        <f>I11*Params!$C$5*(1-Params!$C$3)-Params!$C$4</f>
        <v>9585</v>
      </c>
      <c r="J17" s="10"/>
      <c r="K17" s="10"/>
      <c r="L17" s="10"/>
      <c r="M17" s="10"/>
      <c r="N17" s="10"/>
      <c r="O17" s="4"/>
      <c r="P17" s="41">
        <f>SUM(C17:N17)</f>
        <v>65255</v>
      </c>
    </row>
    <row r="18" spans="2:16" x14ac:dyDescent="0.3">
      <c r="B18" s="9" t="s">
        <v>15</v>
      </c>
      <c r="C18" s="10"/>
      <c r="D18" s="10"/>
      <c r="E18" s="10"/>
      <c r="F18" s="10">
        <v>750</v>
      </c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750</v>
      </c>
    </row>
    <row r="19" spans="2:16" x14ac:dyDescent="0.3">
      <c r="B19" s="27" t="s">
        <v>2</v>
      </c>
      <c r="C19" s="28">
        <f t="shared" ref="C19:N19" si="1">SUM(C17:C18)</f>
        <v>10045</v>
      </c>
      <c r="D19" s="28">
        <f t="shared" si="1"/>
        <v>9585</v>
      </c>
      <c r="E19" s="28">
        <f t="shared" si="1"/>
        <v>9585</v>
      </c>
      <c r="F19" s="28">
        <f t="shared" si="1"/>
        <v>10335</v>
      </c>
      <c r="G19" s="28">
        <f t="shared" si="1"/>
        <v>7975</v>
      </c>
      <c r="H19" s="28">
        <f t="shared" si="1"/>
        <v>8895</v>
      </c>
      <c r="I19" s="28">
        <f t="shared" si="1"/>
        <v>9585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66005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4901.79</v>
      </c>
      <c r="D22" s="10">
        <v>4901.79</v>
      </c>
      <c r="E22" s="10">
        <v>5276.79</v>
      </c>
      <c r="F22" s="10">
        <v>5276.79</v>
      </c>
      <c r="G22" s="10">
        <v>5276.79</v>
      </c>
      <c r="H22" s="10">
        <v>5276.79</v>
      </c>
      <c r="I22" s="10">
        <v>5432.13</v>
      </c>
      <c r="J22" s="10"/>
      <c r="K22" s="10"/>
      <c r="L22" s="10"/>
      <c r="M22" s="10"/>
      <c r="N22" s="10"/>
      <c r="O22" s="4"/>
      <c r="P22" s="43">
        <f t="shared" ref="P22:P27" si="2">SUM(C22:N22)</f>
        <v>36342.870000000003</v>
      </c>
    </row>
    <row r="23" spans="2:16" x14ac:dyDescent="0.3">
      <c r="B23" s="9" t="s">
        <v>8</v>
      </c>
      <c r="C23" s="10">
        <f>1105.77+1867.57</f>
        <v>2973.34</v>
      </c>
      <c r="D23" s="10">
        <f>1105.77+1867.57</f>
        <v>2973.34</v>
      </c>
      <c r="E23" s="10">
        <f>1105.77+1867.57</f>
        <v>2973.34</v>
      </c>
      <c r="F23" s="10">
        <f>1105.77+1867.57</f>
        <v>2973.34</v>
      </c>
      <c r="G23" s="10">
        <f>1105.77+1891.51</f>
        <v>2997.2799999999997</v>
      </c>
      <c r="H23" s="10">
        <f>1105.77+1896.76</f>
        <v>3002.5299999999997</v>
      </c>
      <c r="I23" s="10">
        <f>1140.67+1951.67</f>
        <v>3092.34</v>
      </c>
      <c r="J23" s="10"/>
      <c r="K23" s="10"/>
      <c r="L23" s="10"/>
      <c r="M23" s="10"/>
      <c r="N23" s="10"/>
      <c r="O23" s="4"/>
      <c r="P23" s="43">
        <f t="shared" si="2"/>
        <v>20985.51</v>
      </c>
    </row>
    <row r="24" spans="2:16" x14ac:dyDescent="0.3">
      <c r="B24" s="55" t="s">
        <v>40</v>
      </c>
      <c r="C24" s="10">
        <v>475.2</v>
      </c>
      <c r="D24" s="10">
        <v>474.85</v>
      </c>
      <c r="E24" s="10">
        <v>474.85</v>
      </c>
      <c r="F24" s="10">
        <v>492.7</v>
      </c>
      <c r="G24" s="10">
        <v>421.3</v>
      </c>
      <c r="H24" s="10">
        <v>457</v>
      </c>
      <c r="I24" s="10">
        <v>492.7</v>
      </c>
      <c r="J24" s="10"/>
      <c r="K24" s="10"/>
      <c r="L24" s="10"/>
      <c r="M24" s="10"/>
      <c r="N24" s="10"/>
      <c r="O24" s="4"/>
      <c r="P24" s="43">
        <f t="shared" si="2"/>
        <v>3288.6</v>
      </c>
    </row>
    <row r="25" spans="2:16" x14ac:dyDescent="0.3">
      <c r="B25" s="55" t="s">
        <v>41</v>
      </c>
      <c r="C25" s="64"/>
      <c r="D25" s="64"/>
      <c r="E25" s="64"/>
      <c r="F25" s="64"/>
      <c r="G25" s="64"/>
      <c r="H25" s="64"/>
      <c r="I25" s="64"/>
      <c r="J25" s="64">
        <v>1424.17</v>
      </c>
      <c r="K25" s="64"/>
      <c r="L25" s="64"/>
      <c r="M25" s="64"/>
      <c r="N25" s="64"/>
      <c r="O25" s="4"/>
      <c r="P25" s="43">
        <f t="shared" si="2"/>
        <v>1424.17</v>
      </c>
    </row>
    <row r="26" spans="2:16" x14ac:dyDescent="0.3">
      <c r="B26" s="55" t="s">
        <v>43</v>
      </c>
      <c r="C26" s="10">
        <v>750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4"/>
      <c r="P26" s="43">
        <f t="shared" si="2"/>
        <v>750</v>
      </c>
    </row>
    <row r="27" spans="2:16" x14ac:dyDescent="0.3">
      <c r="B27" s="8" t="s">
        <v>3</v>
      </c>
      <c r="C27" s="44">
        <f>SUM(C22:C26)</f>
        <v>9100.33</v>
      </c>
      <c r="D27" s="44">
        <f t="shared" ref="D27:N27" si="3">SUM(D22:D25)</f>
        <v>8349.98</v>
      </c>
      <c r="E27" s="44">
        <f t="shared" si="3"/>
        <v>8724.9800000000014</v>
      </c>
      <c r="F27" s="44">
        <f t="shared" si="3"/>
        <v>8742.8300000000017</v>
      </c>
      <c r="G27" s="44">
        <f t="shared" si="3"/>
        <v>8695.369999999999</v>
      </c>
      <c r="H27" s="44">
        <f t="shared" si="3"/>
        <v>8736.32</v>
      </c>
      <c r="I27" s="44">
        <f t="shared" si="3"/>
        <v>9017.1700000000019</v>
      </c>
      <c r="J27" s="44">
        <f t="shared" si="3"/>
        <v>1424.17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O27" s="4"/>
      <c r="P27" s="60">
        <f t="shared" si="2"/>
        <v>62791.150000000009</v>
      </c>
    </row>
    <row r="28" spans="2:16" x14ac:dyDescent="0.3">
      <c r="B28" s="68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4"/>
      <c r="P28" s="43"/>
    </row>
    <row r="29" spans="2:16" x14ac:dyDescent="0.3">
      <c r="B29" s="65" t="s">
        <v>44</v>
      </c>
      <c r="C29" s="66">
        <v>375</v>
      </c>
      <c r="D29" s="66">
        <v>375</v>
      </c>
      <c r="E29" s="66"/>
      <c r="F29" s="66"/>
      <c r="G29" s="66"/>
      <c r="H29" s="66"/>
      <c r="I29" s="66"/>
      <c r="J29" s="66"/>
      <c r="K29" s="66"/>
      <c r="L29" s="66"/>
      <c r="M29" s="66"/>
      <c r="N29" s="66"/>
      <c r="P29" s="67">
        <f>SUM(C29:N29)</f>
        <v>750</v>
      </c>
    </row>
    <row r="30" spans="2:16" x14ac:dyDescent="0.3"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P30" s="72"/>
    </row>
    <row r="31" spans="2:16" x14ac:dyDescent="0.3">
      <c r="B31" s="46" t="s">
        <v>36</v>
      </c>
      <c r="C31" s="47">
        <f t="shared" ref="C31:N31" si="4">C19-C27</f>
        <v>944.67000000000007</v>
      </c>
      <c r="D31" s="47">
        <f t="shared" si="4"/>
        <v>1235.0200000000004</v>
      </c>
      <c r="E31" s="47">
        <f t="shared" si="4"/>
        <v>860.01999999999862</v>
      </c>
      <c r="F31" s="47">
        <f t="shared" si="4"/>
        <v>1592.1699999999983</v>
      </c>
      <c r="G31" s="47">
        <f t="shared" si="4"/>
        <v>-720.36999999999898</v>
      </c>
      <c r="H31" s="47">
        <f t="shared" si="4"/>
        <v>158.68000000000029</v>
      </c>
      <c r="I31" s="47">
        <f t="shared" si="4"/>
        <v>567.82999999999811</v>
      </c>
      <c r="J31" s="47">
        <f t="shared" si="4"/>
        <v>-1424.17</v>
      </c>
      <c r="K31" s="47">
        <f t="shared" si="4"/>
        <v>0</v>
      </c>
      <c r="L31" s="47">
        <f t="shared" si="4"/>
        <v>0</v>
      </c>
      <c r="M31" s="47">
        <f t="shared" si="4"/>
        <v>0</v>
      </c>
      <c r="N31" s="47">
        <f t="shared" si="4"/>
        <v>0</v>
      </c>
      <c r="P31" s="59">
        <f>SUM(C31:N31)</f>
        <v>3213.8499999999967</v>
      </c>
    </row>
    <row r="33" spans="2:16" x14ac:dyDescent="0.3">
      <c r="B33" s="62" t="s">
        <v>37</v>
      </c>
      <c r="C33" s="54">
        <v>1100</v>
      </c>
      <c r="D33" s="54">
        <v>1050</v>
      </c>
      <c r="E33" s="54">
        <v>1050</v>
      </c>
      <c r="F33" s="54">
        <v>1100</v>
      </c>
      <c r="G33" s="54">
        <v>900</v>
      </c>
      <c r="H33" s="54">
        <v>1000</v>
      </c>
      <c r="I33" s="54">
        <v>1100</v>
      </c>
      <c r="J33" s="54"/>
      <c r="K33" s="54"/>
      <c r="L33" s="54"/>
      <c r="M33" s="54"/>
      <c r="N33" s="54"/>
      <c r="P33" s="61">
        <f>SUM(C33:N33)</f>
        <v>7300</v>
      </c>
    </row>
    <row r="34" spans="2:16" x14ac:dyDescent="0.3">
      <c r="B34" s="62" t="s">
        <v>38</v>
      </c>
      <c r="C34" s="54">
        <v>475.2</v>
      </c>
      <c r="D34" s="54">
        <v>474.85</v>
      </c>
      <c r="E34" s="54">
        <v>474.85</v>
      </c>
      <c r="F34" s="54">
        <v>492.7</v>
      </c>
      <c r="G34" s="54">
        <v>421.3</v>
      </c>
      <c r="H34" s="54">
        <v>457</v>
      </c>
      <c r="I34" s="54">
        <v>492.7</v>
      </c>
      <c r="J34" s="54"/>
      <c r="K34" s="54"/>
      <c r="L34" s="54"/>
      <c r="M34" s="54"/>
      <c r="N34" s="54"/>
      <c r="P34" s="61">
        <f>SUM(C34:N34)</f>
        <v>3288.6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6" sqref="B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5" t="s">
        <v>23</v>
      </c>
      <c r="C2" s="76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42</v>
      </c>
      <c r="C5" s="33">
        <v>500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4" sqref="C4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7" t="s">
        <v>33</v>
      </c>
      <c r="C2" s="77"/>
    </row>
    <row r="3" spans="2:3" ht="16.95" customHeight="1" x14ac:dyDescent="0.3">
      <c r="B3" s="38" t="s">
        <v>34</v>
      </c>
      <c r="C3" s="39">
        <f>'2023'!P28+'2024'!P31</f>
        <v>-69.55000000000291</v>
      </c>
    </row>
    <row r="4" spans="2:3" ht="16.95" customHeight="1" x14ac:dyDescent="0.3">
      <c r="B4" s="38" t="s">
        <v>39</v>
      </c>
      <c r="C4" s="40">
        <f>'2023'!P12+'2024'!P12</f>
        <v>22.5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2024-08-02T19:25:37Z</dcterms:modified>
</cp:coreProperties>
</file>