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50216066-34BE-4189-B164-39736E5B0B17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4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FRAIS_KM" localSheetId="0">'2024'!$B$34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MBRE_KM" localSheetId="0">'2024'!$B$33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'2024'!$B$31</definedName>
    <definedName name="SORTIES" localSheetId="0">'2024'!$B$22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'2024'!$B$24</definedName>
    <definedName name="SORTIES_CHARGES_SOCIALES_PATRONALES">#REF!</definedName>
    <definedName name="SORTIES_FRAIS_KM" localSheetId="0">'2024'!$B$25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'2024'!$B$23</definedName>
    <definedName name="SORTIES_SALAIRE_NET">#REF!</definedName>
    <definedName name="TOTAL" localSheetId="0">'2024'!$P$3</definedName>
    <definedName name="TOTAL">#REF!</definedName>
    <definedName name="TOTAL_ENTREES" localSheetId="0">'2024'!$B$20</definedName>
    <definedName name="TOTAL_ENTREES">#REF!</definedName>
    <definedName name="TOTAL_SORTIES" localSheetId="0">'2024'!$B$29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8" i="14" l="1"/>
  <c r="J29" i="14"/>
  <c r="K29" i="14"/>
  <c r="L29" i="14"/>
  <c r="M29" i="14"/>
  <c r="N29" i="14"/>
  <c r="C29" i="14"/>
  <c r="D29" i="14"/>
  <c r="E29" i="14"/>
  <c r="F29" i="14"/>
  <c r="G29" i="14"/>
  <c r="H29" i="14"/>
  <c r="I29" i="14"/>
  <c r="I28" i="14"/>
  <c r="P34" i="14"/>
  <c r="P33" i="14"/>
  <c r="P27" i="14"/>
  <c r="P26" i="14"/>
  <c r="P25" i="14"/>
  <c r="I24" i="14"/>
  <c r="H24" i="14"/>
  <c r="G24" i="14"/>
  <c r="F24" i="14"/>
  <c r="E24" i="14"/>
  <c r="D24" i="14"/>
  <c r="C24" i="14"/>
  <c r="P23" i="14"/>
  <c r="N20" i="14"/>
  <c r="M20" i="14"/>
  <c r="L20" i="14"/>
  <c r="L31" i="14" s="1"/>
  <c r="K20" i="14"/>
  <c r="J20" i="14"/>
  <c r="I20" i="14"/>
  <c r="P19" i="14"/>
  <c r="P18" i="14"/>
  <c r="I17" i="14"/>
  <c r="H17" i="14"/>
  <c r="H20" i="14" s="1"/>
  <c r="H31" i="14" s="1"/>
  <c r="G17" i="14"/>
  <c r="G20" i="14" s="1"/>
  <c r="G31" i="14" s="1"/>
  <c r="F17" i="14"/>
  <c r="F20" i="14" s="1"/>
  <c r="F31" i="14" s="1"/>
  <c r="E17" i="14"/>
  <c r="E20" i="14" s="1"/>
  <c r="E31" i="14" s="1"/>
  <c r="D17" i="14"/>
  <c r="D20" i="14" s="1"/>
  <c r="D31" i="14" s="1"/>
  <c r="C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31" i="14" l="1"/>
  <c r="M31" i="14"/>
  <c r="I31" i="14"/>
  <c r="N31" i="14"/>
  <c r="P8" i="14"/>
  <c r="P17" i="14"/>
  <c r="P24" i="14"/>
  <c r="K31" i="14"/>
  <c r="P29" i="14"/>
  <c r="C20" i="14"/>
  <c r="C31" i="14" l="1"/>
  <c r="P31" i="14" s="1"/>
  <c r="C3" i="13" s="1"/>
  <c r="P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4FE0180F-D8B4-40A2-854D-9953C822A2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Virement effectué a Mr Sami HAMDI le 29 Mars 2024</t>
        </r>
      </text>
    </comment>
  </commentList>
</comments>
</file>

<file path=xl/sharedStrings.xml><?xml version="1.0" encoding="utf-8"?>
<sst xmlns="http://schemas.openxmlformats.org/spreadsheetml/2006/main" count="47" uniqueCount="45">
  <si>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</si>
  <si>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</si>
  <si>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</si>
  <si>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</si>
  <si>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</si>
  <si>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</si>
  <si>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</si>
  <si>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</si>
  <si>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</si>
  <si>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</si>
  <si>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</si>
  <si>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</si>
  <si>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</si>
  <si>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</si>
  <si>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</si>
  <si>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</si>
  <si>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</si>
  <si>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</si>
  <si>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</si>
  <si>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</si>
  <si>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</si>
  <si>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</si>
  <si>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</si>
  <si>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</si>
  <si>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</si>
  <si>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</si>
  <si>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</si>
  <si>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</si>
  <si>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</si>
  <si>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</si>
  <si>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</si>
  <si>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</si>
  <si>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</si>
  <si>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</si>
  <si>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</si>
  <si>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</si>
  <si>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</si>
  <si>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</si>
  <si>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</si>
  <si>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</si>
  <si>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</si>
  <si>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2024)</t>
  </si>
  <si>
    <t>Frais Refacturés</t>
  </si>
  <si>
    <t>Frais Remboursé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</si>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</sst>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4"/>
  <sheetViews>
    <sheetView tabSelected="1" topLeftCell="B2" workbookViewId="0">
      <selection activeCell="I29" sqref="I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3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117</v>
      </c>
    </row>
    <row r="7" spans="2:16" x14ac:dyDescent="0.3">
      <c r="B7" s="9" t="s">
        <v>21</v>
      </c>
      <c r="C7" s="37">
        <v>18</v>
      </c>
      <c r="D7" s="37">
        <v>21</v>
      </c>
      <c r="E7" s="37">
        <v>21</v>
      </c>
      <c r="F7" s="37">
        <v>11</v>
      </c>
      <c r="G7" s="37">
        <v>18</v>
      </c>
      <c r="H7" s="37">
        <v>20</v>
      </c>
      <c r="I7" s="37">
        <v>17</v>
      </c>
      <c r="J7" s="37"/>
      <c r="K7" s="37"/>
      <c r="L7" s="37"/>
      <c r="M7" s="37"/>
      <c r="N7" s="37"/>
      <c r="O7" s="36"/>
      <c r="P7" s="57">
        <f>SUM(C7:N7)</f>
        <v>126</v>
      </c>
    </row>
    <row r="8" spans="2:16" x14ac:dyDescent="0.3">
      <c r="B8" s="18" t="s">
        <v>22</v>
      </c>
      <c r="C8" s="63">
        <f t="shared" ref="C8:N8" si="0">C7-C6</f>
        <v>15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-1</v>
      </c>
      <c r="H8" s="63">
        <f t="shared" si="0"/>
        <v>1</v>
      </c>
      <c r="I8" s="63">
        <f t="shared" si="0"/>
        <v>-2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21</v>
      </c>
      <c r="E11" s="11">
        <v>21</v>
      </c>
      <c r="F11" s="11">
        <v>11</v>
      </c>
      <c r="G11" s="11">
        <v>18</v>
      </c>
      <c r="H11" s="11">
        <v>20</v>
      </c>
      <c r="I11" s="11">
        <v>17</v>
      </c>
      <c r="J11" s="11"/>
      <c r="K11" s="11"/>
      <c r="L11" s="11"/>
      <c r="M11" s="11"/>
      <c r="N11" s="11"/>
      <c r="P11" s="58">
        <f>SUM(C11:N11)</f>
        <v>126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>
        <v>0</v>
      </c>
      <c r="H12" s="12"/>
      <c r="I12" s="12">
        <v>0</v>
      </c>
      <c r="J12" s="12"/>
      <c r="K12" s="12"/>
      <c r="L12" s="12"/>
      <c r="M12" s="12"/>
      <c r="N12" s="12"/>
      <c r="P12" s="58">
        <f>SUM(C12:N12)</f>
        <v>10</v>
      </c>
    </row>
    <row r="13" spans="2:16" x14ac:dyDescent="0.3">
      <c r="B13" s="9" t="s">
        <v>17</v>
      </c>
      <c r="C13" s="12"/>
      <c r="D13" s="12"/>
      <c r="E13" s="12"/>
      <c r="F13" s="12"/>
      <c r="G13" s="12">
        <v>1</v>
      </c>
      <c r="H13" s="12"/>
      <c r="I13" s="12">
        <v>6</v>
      </c>
      <c r="J13" s="12"/>
      <c r="K13" s="12"/>
      <c r="L13" s="12"/>
      <c r="M13" s="12"/>
      <c r="N13" s="12"/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13173</v>
      </c>
      <c r="D17" s="10">
        <f>D11*Params!$C$5*(1-Params!$C$3)-Params!$C$4</f>
        <v>15381</v>
      </c>
      <c r="E17" s="10">
        <f>E11*Params!$C$5*(1-Params!$C$3)-Params!$C$4</f>
        <v>15381</v>
      </c>
      <c r="F17" s="10">
        <f>F11*Params!$C$5*(1-Params!$C$3)-Params!$C$4</f>
        <v>8021</v>
      </c>
      <c r="G17" s="10">
        <f>G11*Params!$C$5*(1-Params!$C$3)-Params!$C$4</f>
        <v>13173</v>
      </c>
      <c r="H17" s="10">
        <f>H11*Params!$C$5*(1-Params!$C$3)-Params!$C$4</f>
        <v>14645</v>
      </c>
      <c r="I17" s="10">
        <f>I11*Params!$C$5*(1-Params!$C$3)-Params!$C$4</f>
        <v>12437</v>
      </c>
      <c r="J17" s="10"/>
      <c r="K17" s="10"/>
      <c r="L17" s="10"/>
      <c r="M17" s="10"/>
      <c r="N17" s="10"/>
      <c r="O17" s="4"/>
      <c r="P17" s="41">
        <f>SUM(C17:N17)</f>
        <v>92211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9" t="s">
        <v>42</v>
      </c>
      <c r="C19" s="10">
        <v>138.05000000000001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138.05000000000001</v>
      </c>
    </row>
    <row r="20" spans="2:16" x14ac:dyDescent="0.3">
      <c r="B20" s="27" t="s">
        <v>2</v>
      </c>
      <c r="C20" s="28">
        <f t="shared" ref="C20:N20" si="1">SUM(C17:C19)</f>
        <v>13311.05</v>
      </c>
      <c r="D20" s="28">
        <f t="shared" si="1"/>
        <v>15381</v>
      </c>
      <c r="E20" s="28">
        <f t="shared" si="1"/>
        <v>15381</v>
      </c>
      <c r="F20" s="28">
        <f t="shared" si="1"/>
        <v>8021</v>
      </c>
      <c r="G20" s="28">
        <f t="shared" si="1"/>
        <v>13173</v>
      </c>
      <c r="H20" s="28">
        <f t="shared" si="1"/>
        <v>14645</v>
      </c>
      <c r="I20" s="28">
        <f t="shared" si="1"/>
        <v>12437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92349.05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1076.17</v>
      </c>
      <c r="D23" s="10">
        <v>8064.58</v>
      </c>
      <c r="E23" s="10">
        <v>8064.58</v>
      </c>
      <c r="F23" s="10">
        <v>8064.58</v>
      </c>
      <c r="G23" s="10">
        <v>7699.09</v>
      </c>
      <c r="H23" s="10">
        <v>8064.58</v>
      </c>
      <c r="I23" s="10">
        <v>6450.34</v>
      </c>
      <c r="J23" s="10"/>
      <c r="K23" s="10"/>
      <c r="L23" s="10"/>
      <c r="M23" s="10"/>
      <c r="N23" s="10"/>
      <c r="O23" s="4"/>
      <c r="P23" s="43">
        <f t="shared" ref="P23:P29" si="2">SUM(C23:N23)</f>
        <v>47483.92</v>
      </c>
    </row>
    <row r="24" spans="2:16" x14ac:dyDescent="0.3">
      <c r="B24" s="9" t="s">
        <v>8</v>
      </c>
      <c r="C24" s="10">
        <f>286.26+531.12</f>
        <v>817.38</v>
      </c>
      <c r="D24" s="10">
        <f>1747.6+3531.01</f>
        <v>5278.6100000000006</v>
      </c>
      <c r="E24" s="10">
        <f>1747.6+3531.01</f>
        <v>5278.6100000000006</v>
      </c>
      <c r="F24" s="10">
        <f>1747.6+3531.01</f>
        <v>5278.6100000000006</v>
      </c>
      <c r="G24" s="10">
        <f>1671.06+3423.35</f>
        <v>5094.41</v>
      </c>
      <c r="H24" s="10">
        <f>1747.6+3567.81</f>
        <v>5315.41</v>
      </c>
      <c r="I24" s="10">
        <f>1403.97+2868.25</f>
        <v>4272.22</v>
      </c>
      <c r="J24" s="10"/>
      <c r="K24" s="10"/>
      <c r="L24" s="10"/>
      <c r="M24" s="10"/>
      <c r="N24" s="10"/>
      <c r="O24" s="4"/>
      <c r="P24" s="43">
        <f t="shared" si="2"/>
        <v>31335.250000000004</v>
      </c>
    </row>
    <row r="25" spans="2:16" x14ac:dyDescent="0.3">
      <c r="B25" s="55" t="s">
        <v>40</v>
      </c>
      <c r="C25" s="10">
        <v>549.82000000000005</v>
      </c>
      <c r="D25" s="10">
        <v>624.79</v>
      </c>
      <c r="E25" s="10">
        <v>624.79</v>
      </c>
      <c r="F25" s="10">
        <v>374.89</v>
      </c>
      <c r="G25" s="10">
        <v>549.82000000000005</v>
      </c>
      <c r="H25" s="10">
        <v>599.79999999999995</v>
      </c>
      <c r="I25" s="10">
        <v>239.58699999999999</v>
      </c>
      <c r="J25" s="10"/>
      <c r="K25" s="10"/>
      <c r="L25" s="10"/>
      <c r="M25" s="10"/>
      <c r="N25" s="10"/>
      <c r="O25" s="4"/>
      <c r="P25" s="43">
        <f t="shared" si="2"/>
        <v>3563.4969999999998</v>
      </c>
    </row>
    <row r="26" spans="2:16" x14ac:dyDescent="0.3">
      <c r="B26" s="55" t="s">
        <v>42</v>
      </c>
      <c r="C26" s="64">
        <v>138.05000000000001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138.05000000000001</v>
      </c>
    </row>
    <row r="27" spans="2:16" x14ac:dyDescent="0.3">
      <c r="B27" s="55" t="s">
        <v>43</v>
      </c>
      <c r="C27" s="10">
        <v>12600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12600</v>
      </c>
    </row>
    <row r="28" spans="2:16" x14ac:dyDescent="0.3">
      <c r="B28" s="55" t="s">
        <v>44</v>
      </c>
      <c r="C28" s="64"/>
      <c r="D28" s="64"/>
      <c r="E28" s="64"/>
      <c r="F28" s="64"/>
      <c r="G28" s="64"/>
      <c r="H28" s="64"/>
      <c r="I28" s="64">
        <f>332.5+235.12</f>
        <v>567.62</v>
      </c>
      <c r="J28" s="64"/>
      <c r="K28" s="64"/>
      <c r="L28" s="64"/>
      <c r="M28" s="64"/>
      <c r="N28" s="64"/>
      <c r="O28" s="4"/>
      <c r="P28" s="43">
        <f t="shared" si="2"/>
        <v>567.62</v>
      </c>
    </row>
    <row r="29" spans="2:16" x14ac:dyDescent="0.3">
      <c r="B29" s="8" t="s">
        <v>3</v>
      </c>
      <c r="C29" s="44">
        <f t="shared" ref="C29:H29" si="3">SUM(C23:C28)</f>
        <v>15181.42</v>
      </c>
      <c r="D29" s="44">
        <f t="shared" si="3"/>
        <v>13967.98</v>
      </c>
      <c r="E29" s="44">
        <f t="shared" si="3"/>
        <v>13967.98</v>
      </c>
      <c r="F29" s="44">
        <f t="shared" si="3"/>
        <v>13718.08</v>
      </c>
      <c r="G29" s="44">
        <f t="shared" si="3"/>
        <v>13343.32</v>
      </c>
      <c r="H29" s="44">
        <f t="shared" si="3"/>
        <v>13979.789999999999</v>
      </c>
      <c r="I29" s="44">
        <f>SUM(I23:I28)</f>
        <v>11529.767000000002</v>
      </c>
      <c r="J29" s="44">
        <f t="shared" ref="J29:N29" si="4">SUM(J23:J28)</f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0">
        <f t="shared" si="2"/>
        <v>95688.337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5">C20-C29</f>
        <v>-1870.3700000000008</v>
      </c>
      <c r="D31" s="47">
        <f t="shared" si="5"/>
        <v>1413.0200000000004</v>
      </c>
      <c r="E31" s="47">
        <f t="shared" si="5"/>
        <v>1413.0200000000004</v>
      </c>
      <c r="F31" s="47">
        <f t="shared" si="5"/>
        <v>-5697.08</v>
      </c>
      <c r="G31" s="47">
        <f t="shared" si="5"/>
        <v>-170.31999999999971</v>
      </c>
      <c r="H31" s="47">
        <f t="shared" si="5"/>
        <v>665.21000000000095</v>
      </c>
      <c r="I31" s="47">
        <f t="shared" si="5"/>
        <v>907.23299999999836</v>
      </c>
      <c r="J31" s="47">
        <f t="shared" si="5"/>
        <v>0</v>
      </c>
      <c r="K31" s="47">
        <f t="shared" si="5"/>
        <v>0</v>
      </c>
      <c r="L31" s="47">
        <f t="shared" si="5"/>
        <v>0</v>
      </c>
      <c r="M31" s="47">
        <f t="shared" si="5"/>
        <v>0</v>
      </c>
      <c r="N31" s="47">
        <f t="shared" si="5"/>
        <v>0</v>
      </c>
      <c r="P31" s="59">
        <f>SUM(C31:O31)</f>
        <v>-3339.2870000000003</v>
      </c>
    </row>
    <row r="33" spans="2:16" x14ac:dyDescent="0.3">
      <c r="B33" s="62" t="s">
        <v>37</v>
      </c>
      <c r="C33" s="54">
        <v>1260</v>
      </c>
      <c r="D33" s="54">
        <v>1470</v>
      </c>
      <c r="E33" s="54">
        <v>1470</v>
      </c>
      <c r="F33" s="54">
        <v>770</v>
      </c>
      <c r="G33" s="54">
        <v>1260</v>
      </c>
      <c r="H33" s="54">
        <v>1400</v>
      </c>
      <c r="I33" s="54">
        <v>391</v>
      </c>
      <c r="J33" s="54"/>
      <c r="K33" s="54"/>
      <c r="L33" s="54"/>
      <c r="M33" s="54"/>
      <c r="N33" s="54"/>
      <c r="P33" s="61">
        <f>SUM(C33:N33)</f>
        <v>8021</v>
      </c>
    </row>
    <row r="34" spans="2:16" x14ac:dyDescent="0.3">
      <c r="B34" s="62" t="s">
        <v>38</v>
      </c>
      <c r="C34" s="54">
        <v>549.82000000000005</v>
      </c>
      <c r="D34" s="54">
        <v>624.79</v>
      </c>
      <c r="E34" s="54">
        <v>624.79</v>
      </c>
      <c r="F34" s="54">
        <v>374.89</v>
      </c>
      <c r="G34" s="54">
        <v>549.82000000000005</v>
      </c>
      <c r="H34" s="54">
        <v>599.79999999999995</v>
      </c>
      <c r="I34" s="54">
        <v>239.58699999999999</v>
      </c>
      <c r="J34" s="54"/>
      <c r="K34" s="54"/>
      <c r="L34" s="54"/>
      <c r="M34" s="54"/>
      <c r="N34" s="54"/>
      <c r="P34" s="61">
        <f>SUM(C34:N34)</f>
        <v>3563.4969999999998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1" sqref="C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800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'2024'!P31</f>
        <v>-3339.2870000000003</v>
      </c>
    </row>
    <row r="4" spans="2:3" ht="16.95" customHeight="1" x14ac:dyDescent="0.3">
      <c r="B4" s="38" t="s">
        <v>39</v>
      </c>
      <c r="C4" s="40">
        <f>'2024'!P12</f>
        <v>10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2024-08-02T19:03:04Z</dcterms:modified>
</cp:coreProperties>
</file>