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3985E752-6AC7-4100-A720-D008669E399C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'2024'!$B$32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'2024'!$B$31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'2024'!$B$29</definedName>
    <definedName name="SORTIES" localSheetId="0">'2023'!$B$21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>#REF!</definedName>
    <definedName name="SORTIES_FRAIS_KM" localSheetId="0">'2023'!$B$24</definedName>
    <definedName name="SORTIES_FRAIS_KM" localSheetId="1">'2024'!$B$25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E27" i="15" l="1"/>
  <c r="F27" i="15"/>
  <c r="G27" i="15"/>
  <c r="H27" i="15"/>
  <c r="I27" i="15"/>
  <c r="J27" i="15"/>
  <c r="D27" i="15"/>
  <c r="P32" i="15"/>
  <c r="P31" i="15"/>
  <c r="N29" i="15"/>
  <c r="M29" i="15"/>
  <c r="L29" i="15"/>
  <c r="N27" i="15"/>
  <c r="M27" i="15"/>
  <c r="L27" i="15"/>
  <c r="K27" i="15"/>
  <c r="P25" i="15"/>
  <c r="P24" i="15"/>
  <c r="I24" i="15"/>
  <c r="H24" i="15"/>
  <c r="G24" i="15"/>
  <c r="G29" i="15" s="1"/>
  <c r="F24" i="15"/>
  <c r="E24" i="15"/>
  <c r="D24" i="15"/>
  <c r="C24" i="15"/>
  <c r="C27" i="15" s="1"/>
  <c r="P23" i="15"/>
  <c r="N20" i="15"/>
  <c r="M20" i="15"/>
  <c r="L20" i="15"/>
  <c r="K20" i="15"/>
  <c r="K29" i="15" s="1"/>
  <c r="J20" i="15"/>
  <c r="J29" i="15" s="1"/>
  <c r="H20" i="15"/>
  <c r="H29" i="15" s="1"/>
  <c r="G20" i="15"/>
  <c r="E20" i="15"/>
  <c r="P18" i="15"/>
  <c r="I17" i="15"/>
  <c r="P17" i="15" s="1"/>
  <c r="H17" i="15"/>
  <c r="G17" i="15"/>
  <c r="F17" i="15"/>
  <c r="F20" i="15" s="1"/>
  <c r="F29" i="15" s="1"/>
  <c r="E17" i="15"/>
  <c r="D17" i="15"/>
  <c r="D20" i="15" s="1"/>
  <c r="D29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0" i="14"/>
  <c r="P29" i="14"/>
  <c r="P32" i="14" s="1"/>
  <c r="P33" i="14" s="1"/>
  <c r="F27" i="14"/>
  <c r="E27" i="14"/>
  <c r="N25" i="14"/>
  <c r="M25" i="14"/>
  <c r="L25" i="14"/>
  <c r="K25" i="14"/>
  <c r="J25" i="14"/>
  <c r="I25" i="14"/>
  <c r="H25" i="14"/>
  <c r="G25" i="14"/>
  <c r="F25" i="14"/>
  <c r="E25" i="14"/>
  <c r="D25" i="14"/>
  <c r="D27" i="14" s="1"/>
  <c r="C25" i="14"/>
  <c r="P25" i="14" s="1"/>
  <c r="P24" i="14"/>
  <c r="N23" i="14"/>
  <c r="M23" i="14"/>
  <c r="L23" i="14"/>
  <c r="K23" i="14"/>
  <c r="J23" i="14"/>
  <c r="P23" i="14" s="1"/>
  <c r="P22" i="14"/>
  <c r="K19" i="14"/>
  <c r="K27" i="14" s="1"/>
  <c r="J19" i="14"/>
  <c r="J27" i="14" s="1"/>
  <c r="I19" i="14"/>
  <c r="I27" i="14" s="1"/>
  <c r="H19" i="14"/>
  <c r="H27" i="14" s="1"/>
  <c r="G19" i="14"/>
  <c r="G27" i="14" s="1"/>
  <c r="F19" i="14"/>
  <c r="E19" i="14"/>
  <c r="D19" i="14"/>
  <c r="C19" i="14"/>
  <c r="C27" i="14" s="1"/>
  <c r="P18" i="14"/>
  <c r="N17" i="14"/>
  <c r="N19" i="14" s="1"/>
  <c r="N27" i="14" s="1"/>
  <c r="M17" i="14"/>
  <c r="M19" i="14" s="1"/>
  <c r="M27" i="14" s="1"/>
  <c r="L17" i="14"/>
  <c r="L19" i="14" s="1"/>
  <c r="L27" i="14" s="1"/>
  <c r="K17" i="14"/>
  <c r="J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E29" i="15" l="1"/>
  <c r="P27" i="14"/>
  <c r="C29" i="15"/>
  <c r="P27" i="15"/>
  <c r="P19" i="14"/>
  <c r="I20" i="15"/>
  <c r="I29" i="15" s="1"/>
  <c r="P17" i="14"/>
  <c r="P20" i="15" l="1"/>
  <c r="P29" i="15"/>
  <c r="C3" i="13" s="1"/>
</calcChain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<sst xmlns="http://schemas.openxmlformats.org/spreadsheetml/2006/main" count="83" uniqueCount="45">
  <si>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</si>
  <si>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</si>
  <si>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</si>
  <si>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</si>
  <si>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</si>
  <si>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</si>
  <si>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</si>
  <si>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</si>
  <si>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</si>
  <si>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</si>
  <si>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</si>
  <si>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</si>
  <si>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</si>
  <si>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</si>
  <si>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</si>
  <si>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</si>
  <si>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</si>
  <si>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</si>
  <si>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</si>
  <si>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</si>
  <si>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</si>
  <si>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</si>
  <si>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</si>
  <si>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</si>
  <si>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</si>
  <si>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</si>
  <si>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</si>
  <si>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</si>
  <si>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</si>
  <si>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</si>
  <si>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</si>
  <si>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</si>
  <si>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</si>
  <si>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</si>
  <si>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</si>
  <si>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</si>
  <si>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</si>
  <si>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</si>
  <si>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</si>
  <si>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</si>
  <si>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</si>
  <si>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</si>
  <si>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</si>
  <si>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</si>
  <si>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Frais Refacturés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</si>
</sst>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3"/>
  <sheetViews>
    <sheetView topLeftCell="B2" workbookViewId="0">
      <selection activeCell="N31" sqref="N31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18</v>
      </c>
      <c r="K6" s="37">
        <v>18</v>
      </c>
      <c r="L6" s="37">
        <v>18</v>
      </c>
      <c r="M6" s="37">
        <v>18</v>
      </c>
      <c r="N6" s="37">
        <v>18</v>
      </c>
      <c r="O6" s="36"/>
      <c r="P6" s="57">
        <f>SUM(C6:N6)</f>
        <v>90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18</v>
      </c>
      <c r="K7" s="37">
        <v>21</v>
      </c>
      <c r="L7" s="37">
        <v>20</v>
      </c>
      <c r="M7" s="37">
        <v>21</v>
      </c>
      <c r="N7" s="37">
        <v>20</v>
      </c>
      <c r="O7" s="36"/>
      <c r="P7" s="57">
        <f>SUM(C7:N7)</f>
        <v>100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3</v>
      </c>
      <c r="L8" s="63">
        <f t="shared" si="0"/>
        <v>2</v>
      </c>
      <c r="M8" s="63">
        <f t="shared" si="0"/>
        <v>3</v>
      </c>
      <c r="N8" s="63">
        <f t="shared" si="0"/>
        <v>2</v>
      </c>
      <c r="O8" s="36"/>
      <c r="P8" s="57">
        <f>SUM(C8:N8)</f>
        <v>10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18</v>
      </c>
      <c r="K11" s="11">
        <v>21</v>
      </c>
      <c r="L11" s="11">
        <v>20</v>
      </c>
      <c r="M11" s="11">
        <v>21</v>
      </c>
      <c r="N11" s="11">
        <v>20</v>
      </c>
      <c r="P11" s="58">
        <f>SUM(C11:N11)</f>
        <v>100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>
        <v>2</v>
      </c>
      <c r="M12" s="12"/>
      <c r="N12" s="12"/>
      <c r="P12" s="58">
        <f>SUM(C12:N12)</f>
        <v>2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10357.800000000001</v>
      </c>
      <c r="K17" s="10">
        <f>K11*Params!$C$5*(1-Params!$C$3)-Params!$C$4</f>
        <v>12096.6</v>
      </c>
      <c r="L17" s="10">
        <f>L11*Params!$C$5*(1-Params!$C$3)-Params!$C$4</f>
        <v>11517</v>
      </c>
      <c r="M17" s="10">
        <f>M11*Params!$C$5*(1-Params!$C$3)-Params!$C$4</f>
        <v>12096.6</v>
      </c>
      <c r="N17" s="10">
        <f>N11*Params!$C$5*(1-Params!$C$3)-Params!$C$4</f>
        <v>11517</v>
      </c>
      <c r="O17" s="4"/>
      <c r="P17" s="41">
        <f>SUM(C17:N17)</f>
        <v>57585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10357.800000000001</v>
      </c>
      <c r="K19" s="28">
        <f t="shared" si="1"/>
        <v>12096.6</v>
      </c>
      <c r="L19" s="28">
        <f t="shared" si="1"/>
        <v>11517</v>
      </c>
      <c r="M19" s="28">
        <f t="shared" si="1"/>
        <v>12096.6</v>
      </c>
      <c r="N19" s="28">
        <f t="shared" si="1"/>
        <v>11517</v>
      </c>
      <c r="O19" s="5"/>
      <c r="P19" s="42">
        <f>SUM(C19:O19)</f>
        <v>57585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5468.8</v>
      </c>
      <c r="K22" s="10">
        <v>6210.89</v>
      </c>
      <c r="L22" s="10">
        <v>6210.89</v>
      </c>
      <c r="M22" s="10">
        <v>6210.89</v>
      </c>
      <c r="N22" s="10">
        <v>6210.89</v>
      </c>
      <c r="O22" s="4"/>
      <c r="P22" s="43">
        <f>SUM(C22:N22)</f>
        <v>30312.36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1124.13+2248.07</f>
        <v>3372.2000000000003</v>
      </c>
      <c r="K23" s="10">
        <f>1275.35+2548.69</f>
        <v>3824.04</v>
      </c>
      <c r="L23" s="10">
        <f>1275.35+2548.69</f>
        <v>3824.04</v>
      </c>
      <c r="M23" s="10">
        <f>1275.35+2553.8</f>
        <v>3829.15</v>
      </c>
      <c r="N23" s="10">
        <f>1275.35+2548.69</f>
        <v>3824.04</v>
      </c>
      <c r="O23" s="4"/>
      <c r="P23" s="43">
        <f>SUM(C23:N23)</f>
        <v>18673.469999999998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318.48399999999998</v>
      </c>
      <c r="K24" s="10">
        <v>354.89800000000002</v>
      </c>
      <c r="L24" s="10">
        <v>342.76</v>
      </c>
      <c r="M24" s="10">
        <v>354.89800000000002</v>
      </c>
      <c r="N24" s="10">
        <v>791.36</v>
      </c>
      <c r="O24" s="4"/>
      <c r="P24" s="43">
        <f>SUM(C24:N24)</f>
        <v>2162.4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9159.4840000000004</v>
      </c>
      <c r="K25" s="44">
        <f t="shared" si="2"/>
        <v>10389.828</v>
      </c>
      <c r="L25" s="44">
        <f t="shared" si="2"/>
        <v>10377.69</v>
      </c>
      <c r="M25" s="44">
        <f t="shared" si="2"/>
        <v>10394.938</v>
      </c>
      <c r="N25" s="44">
        <f t="shared" si="2"/>
        <v>10826.29</v>
      </c>
      <c r="O25" s="4"/>
      <c r="P25" s="60">
        <f>SUM(C25:N25)</f>
        <v>51148.23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1198.3160000000007</v>
      </c>
      <c r="K27" s="47">
        <f t="shared" si="3"/>
        <v>1706.7720000000008</v>
      </c>
      <c r="L27" s="47">
        <f t="shared" si="3"/>
        <v>1139.3099999999995</v>
      </c>
      <c r="M27" s="47">
        <f t="shared" si="3"/>
        <v>1701.6620000000003</v>
      </c>
      <c r="N27" s="47">
        <f t="shared" si="3"/>
        <v>690.70999999999913</v>
      </c>
      <c r="P27" s="59">
        <f>SUM(C27:O27)</f>
        <v>6436.77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612</v>
      </c>
      <c r="K29" s="54">
        <v>714</v>
      </c>
      <c r="L29" s="54">
        <v>680</v>
      </c>
      <c r="M29" s="54">
        <v>714</v>
      </c>
      <c r="N29" s="54">
        <v>680</v>
      </c>
      <c r="P29" s="61">
        <f>SUM(C29:N29)</f>
        <v>3400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318.48399999999998</v>
      </c>
      <c r="K30" s="54">
        <v>354.89800000000002</v>
      </c>
      <c r="L30" s="54">
        <v>342.76</v>
      </c>
      <c r="M30" s="54">
        <v>354.89800000000002</v>
      </c>
      <c r="N30" s="54">
        <v>242.76</v>
      </c>
      <c r="P30" s="61">
        <f>SUM(C30:N30)</f>
        <v>1613.8</v>
      </c>
    </row>
    <row r="32" spans="2:16" x14ac:dyDescent="0.3">
      <c r="N32" s="54" t="s">
        <v>42</v>
      </c>
      <c r="P32" s="61">
        <f>P29*0.636</f>
        <v>2162.4</v>
      </c>
    </row>
    <row r="33" spans="14:16" x14ac:dyDescent="0.3">
      <c r="N33" s="54" t="s">
        <v>43</v>
      </c>
      <c r="P33" s="61">
        <f>P32-P30</f>
        <v>548.60000000000014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F970-CCEB-4894-9459-86AA93450B85}">
  <dimension ref="B1:P32"/>
  <sheetViews>
    <sheetView tabSelected="1" topLeftCell="A11" workbookViewId="0">
      <selection activeCell="D27" sqref="D27:J27"/>
    </sheetView>
  </sheetViews>
  <sheetFormatPr baseColWidth="10" defaultRowHeight="14.4" x14ac:dyDescent="0.3"/>
  <cols>
    <col min="1" max="1" width="3" customWidth="1"/>
    <col min="2" max="2" width="28" customWidth="1"/>
    <col min="14" max="14" width="18.2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18</v>
      </c>
      <c r="D6" s="35">
        <v>18</v>
      </c>
      <c r="E6" s="35">
        <v>18</v>
      </c>
      <c r="F6" s="37">
        <v>18</v>
      </c>
      <c r="G6" s="37">
        <v>18</v>
      </c>
      <c r="H6" s="37">
        <v>18</v>
      </c>
      <c r="I6" s="37">
        <v>18</v>
      </c>
      <c r="J6" s="37"/>
      <c r="K6" s="37"/>
      <c r="L6" s="37"/>
      <c r="M6" s="37"/>
      <c r="N6" s="37"/>
      <c r="O6" s="36"/>
      <c r="P6" s="57">
        <f>SUM(C6:N6)</f>
        <v>126</v>
      </c>
    </row>
    <row r="7" spans="2:16" x14ac:dyDescent="0.3">
      <c r="B7" s="9" t="s">
        <v>21</v>
      </c>
      <c r="C7" s="37">
        <v>20</v>
      </c>
      <c r="D7" s="37">
        <v>17</v>
      </c>
      <c r="E7" s="37">
        <v>21</v>
      </c>
      <c r="F7" s="37">
        <v>20</v>
      </c>
      <c r="G7" s="37">
        <v>12</v>
      </c>
      <c r="H7" s="37">
        <v>20</v>
      </c>
      <c r="I7" s="37">
        <v>7</v>
      </c>
      <c r="J7" s="37"/>
      <c r="K7" s="37"/>
      <c r="L7" s="37"/>
      <c r="M7" s="37"/>
      <c r="N7" s="37"/>
      <c r="O7" s="36"/>
      <c r="P7" s="57">
        <f>SUM(C7:N7)</f>
        <v>117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-1</v>
      </c>
      <c r="E8" s="63">
        <f t="shared" si="0"/>
        <v>3</v>
      </c>
      <c r="F8" s="63">
        <f t="shared" si="0"/>
        <v>2</v>
      </c>
      <c r="G8" s="63">
        <f t="shared" si="0"/>
        <v>-6</v>
      </c>
      <c r="H8" s="63">
        <f t="shared" si="0"/>
        <v>2</v>
      </c>
      <c r="I8" s="63">
        <f t="shared" si="0"/>
        <v>-11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>
        <v>17</v>
      </c>
      <c r="E11" s="11">
        <v>21</v>
      </c>
      <c r="F11" s="11">
        <v>20</v>
      </c>
      <c r="G11" s="11">
        <v>12</v>
      </c>
      <c r="H11" s="11">
        <v>20</v>
      </c>
      <c r="I11" s="11">
        <v>7</v>
      </c>
      <c r="J11" s="11"/>
      <c r="K11" s="11"/>
      <c r="L11" s="11"/>
      <c r="M11" s="11"/>
      <c r="N11" s="11"/>
      <c r="P11" s="58">
        <f>SUM(C11:N11)</f>
        <v>117</v>
      </c>
    </row>
    <row r="12" spans="2:16" x14ac:dyDescent="0.3">
      <c r="B12" s="9" t="s">
        <v>16</v>
      </c>
      <c r="C12" s="12">
        <v>2</v>
      </c>
      <c r="D12" s="12">
        <v>4</v>
      </c>
      <c r="E12" s="12"/>
      <c r="F12" s="12">
        <v>1</v>
      </c>
      <c r="G12" s="12">
        <v>8</v>
      </c>
      <c r="H12" s="12"/>
      <c r="I12" s="12">
        <v>16</v>
      </c>
      <c r="J12" s="12"/>
      <c r="K12" s="12"/>
      <c r="L12" s="12"/>
      <c r="M12" s="12"/>
      <c r="N12" s="12"/>
      <c r="P12" s="58">
        <f>SUM(C12:N12)</f>
        <v>31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11517</v>
      </c>
      <c r="D17" s="10">
        <f>D11*Params!$C$5*(1-Params!$C$3)-Params!$C$4</f>
        <v>9778.2000000000007</v>
      </c>
      <c r="E17" s="10">
        <f>E11*Params!$C$5*(1-Params!$C$3)-Params!$C$4</f>
        <v>12096.6</v>
      </c>
      <c r="F17" s="10">
        <f>F11*Params!$C$5*(1-Params!$C$3)-Params!$C$4</f>
        <v>11517</v>
      </c>
      <c r="G17" s="10">
        <f>G11*Params!$C$5*(1-Params!$C$3)-Params!$C$4</f>
        <v>6880.2000000000007</v>
      </c>
      <c r="H17" s="10">
        <f>H11*Params!$C$5*(1-Params!$C$3)-Params!$C$4</f>
        <v>11517</v>
      </c>
      <c r="I17" s="10">
        <f>I11*Params!$C$5*(1-Params!$C$3)-Params!$C$4</f>
        <v>3982.2000000000003</v>
      </c>
      <c r="J17" s="10"/>
      <c r="K17" s="10"/>
      <c r="L17" s="10"/>
      <c r="M17" s="10"/>
      <c r="N17" s="10"/>
      <c r="O17" s="4"/>
      <c r="P17" s="41">
        <f>SUM(C17:N17)</f>
        <v>67288.2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/>
      <c r="D19" s="64">
        <v>209.33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 t="shared" ref="C20:N20" si="1">SUM(C17:C18)</f>
        <v>11517</v>
      </c>
      <c r="D20" s="28">
        <f t="shared" si="1"/>
        <v>9778.2000000000007</v>
      </c>
      <c r="E20" s="28">
        <f t="shared" si="1"/>
        <v>12096.6</v>
      </c>
      <c r="F20" s="28">
        <f t="shared" si="1"/>
        <v>11517</v>
      </c>
      <c r="G20" s="28">
        <f t="shared" si="1"/>
        <v>6880.2000000000007</v>
      </c>
      <c r="H20" s="28">
        <f t="shared" si="1"/>
        <v>11517</v>
      </c>
      <c r="I20" s="28">
        <f t="shared" si="1"/>
        <v>3982.2000000000003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67288.2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6201.74</v>
      </c>
      <c r="D23" s="10">
        <v>6201.74</v>
      </c>
      <c r="E23" s="10">
        <v>6201.74</v>
      </c>
      <c r="F23" s="10">
        <v>6201.74</v>
      </c>
      <c r="G23" s="10">
        <v>6201.74</v>
      </c>
      <c r="H23" s="10">
        <v>6201.74</v>
      </c>
      <c r="I23" s="10">
        <v>6201.74</v>
      </c>
      <c r="J23" s="10"/>
      <c r="K23" s="10"/>
      <c r="L23" s="10"/>
      <c r="M23" s="10"/>
      <c r="N23" s="10"/>
      <c r="O23" s="4"/>
      <c r="P23" s="43">
        <f>SUM(C23:N23)</f>
        <v>43412.179999999993</v>
      </c>
    </row>
    <row r="24" spans="2:16" x14ac:dyDescent="0.3">
      <c r="B24" s="9" t="s">
        <v>8</v>
      </c>
      <c r="C24" s="10">
        <f>1288.82+2566.24</f>
        <v>3855.0599999999995</v>
      </c>
      <c r="D24" s="10">
        <f>1288.82+2571.35</f>
        <v>3860.17</v>
      </c>
      <c r="E24" s="10">
        <f>1288.82+2576.48</f>
        <v>3865.3</v>
      </c>
      <c r="F24" s="10">
        <f>1288.82+2566.24</f>
        <v>3855.0599999999995</v>
      </c>
      <c r="G24" s="10">
        <f>1288.82+2596.89</f>
        <v>3885.71</v>
      </c>
      <c r="H24" s="10">
        <f>1288.82+2614.82</f>
        <v>3903.6400000000003</v>
      </c>
      <c r="I24" s="10">
        <f>1288.82+2597.46</f>
        <v>3886.2799999999997</v>
      </c>
      <c r="J24" s="10"/>
      <c r="K24" s="10"/>
      <c r="L24" s="10"/>
      <c r="M24" s="10"/>
      <c r="N24" s="10"/>
      <c r="O24" s="4"/>
      <c r="P24" s="43">
        <f>SUM(C24:N24)</f>
        <v>27111.219999999998</v>
      </c>
    </row>
    <row r="25" spans="2:16" x14ac:dyDescent="0.3">
      <c r="B25" s="55" t="s">
        <v>40</v>
      </c>
      <c r="C25" s="10">
        <v>342.76</v>
      </c>
      <c r="D25" s="10">
        <v>306.346</v>
      </c>
      <c r="E25" s="10">
        <v>354.89800000000002</v>
      </c>
      <c r="F25" s="10">
        <v>342.76</v>
      </c>
      <c r="G25" s="10">
        <v>245.65600000000001</v>
      </c>
      <c r="H25" s="10">
        <v>342.76</v>
      </c>
      <c r="I25" s="10">
        <v>184.96600000000001</v>
      </c>
      <c r="J25" s="10"/>
      <c r="K25" s="10"/>
      <c r="L25" s="10"/>
      <c r="M25" s="10"/>
      <c r="N25" s="10"/>
      <c r="O25" s="4"/>
      <c r="P25" s="43">
        <f>SUM(C25:N25)</f>
        <v>2120.1460000000002</v>
      </c>
    </row>
    <row r="26" spans="2:16" x14ac:dyDescent="0.3">
      <c r="B26" s="55" t="s">
        <v>44</v>
      </c>
      <c r="C26" s="64"/>
      <c r="D26" s="64">
        <v>209.33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/>
    </row>
    <row r="27" spans="2:16" x14ac:dyDescent="0.3">
      <c r="B27" s="8" t="s">
        <v>3</v>
      </c>
      <c r="C27" s="44">
        <f t="shared" ref="C27:N27" si="2">SUM(C23:C25)</f>
        <v>10399.56</v>
      </c>
      <c r="D27" s="44">
        <f>SUM(D23:D26)</f>
        <v>10577.585999999999</v>
      </c>
      <c r="E27" s="44">
        <f t="shared" ref="E27:J27" si="3">SUM(E23:E26)</f>
        <v>10421.938</v>
      </c>
      <c r="F27" s="44">
        <f t="shared" si="3"/>
        <v>10399.56</v>
      </c>
      <c r="G27" s="44">
        <f t="shared" si="3"/>
        <v>10333.106000000002</v>
      </c>
      <c r="H27" s="44">
        <f t="shared" si="3"/>
        <v>10448.140000000001</v>
      </c>
      <c r="I27" s="44">
        <f t="shared" si="3"/>
        <v>10272.986000000001</v>
      </c>
      <c r="J27" s="44">
        <f t="shared" si="3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60">
        <f>SUM(C27:N27)</f>
        <v>72852.876000000004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4">C20-C27</f>
        <v>1117.4400000000005</v>
      </c>
      <c r="D29" s="47">
        <f t="shared" si="4"/>
        <v>-799.3859999999986</v>
      </c>
      <c r="E29" s="47">
        <f t="shared" si="4"/>
        <v>1674.6620000000003</v>
      </c>
      <c r="F29" s="47">
        <f t="shared" si="4"/>
        <v>1117.4400000000005</v>
      </c>
      <c r="G29" s="47">
        <f t="shared" si="4"/>
        <v>-3452.9060000000009</v>
      </c>
      <c r="H29" s="47">
        <f t="shared" si="4"/>
        <v>1068.8599999999988</v>
      </c>
      <c r="I29" s="47">
        <f t="shared" si="4"/>
        <v>-6290.7860000000001</v>
      </c>
      <c r="J29" s="47">
        <f t="shared" si="4"/>
        <v>0</v>
      </c>
      <c r="K29" s="47">
        <f t="shared" si="4"/>
        <v>0</v>
      </c>
      <c r="L29" s="47">
        <f t="shared" si="4"/>
        <v>0</v>
      </c>
      <c r="M29" s="47">
        <f t="shared" si="4"/>
        <v>0</v>
      </c>
      <c r="N29" s="47">
        <f t="shared" si="4"/>
        <v>0</v>
      </c>
      <c r="P29" s="59">
        <f>SUM(C29:O29)</f>
        <v>-5564.6759999999995</v>
      </c>
    </row>
    <row r="31" spans="2:16" x14ac:dyDescent="0.3">
      <c r="B31" s="62" t="s">
        <v>37</v>
      </c>
      <c r="C31" s="54">
        <v>680</v>
      </c>
      <c r="D31" s="54">
        <v>578</v>
      </c>
      <c r="E31" s="54">
        <v>714</v>
      </c>
      <c r="F31" s="54">
        <v>680</v>
      </c>
      <c r="G31" s="54">
        <v>408</v>
      </c>
      <c r="H31" s="54">
        <v>680</v>
      </c>
      <c r="I31" s="54">
        <v>238</v>
      </c>
      <c r="J31" s="54"/>
      <c r="K31" s="54"/>
      <c r="L31" s="54"/>
      <c r="M31" s="54"/>
      <c r="N31" s="54"/>
      <c r="P31" s="61">
        <f>SUM(C31:N31)</f>
        <v>3978</v>
      </c>
    </row>
    <row r="32" spans="2:16" x14ac:dyDescent="0.3">
      <c r="B32" s="62" t="s">
        <v>38</v>
      </c>
      <c r="C32" s="54">
        <v>342.76</v>
      </c>
      <c r="D32" s="54">
        <v>306.346</v>
      </c>
      <c r="E32" s="54">
        <v>354.89800000000002</v>
      </c>
      <c r="F32" s="54">
        <v>342.76</v>
      </c>
      <c r="G32" s="54">
        <v>245.65600000000001</v>
      </c>
      <c r="H32" s="54">
        <v>342.76</v>
      </c>
      <c r="I32" s="54">
        <v>184.96600000000001</v>
      </c>
      <c r="J32" s="54"/>
      <c r="K32" s="54"/>
      <c r="L32" s="54"/>
      <c r="M32" s="54"/>
      <c r="N32" s="54"/>
      <c r="P32" s="61">
        <f>SUM(C32:N32)</f>
        <v>2120.1460000000002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E8" sqref="E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'2023'!P27+'2024'!P29</f>
        <v>872.09400000000096</v>
      </c>
    </row>
    <row r="4" spans="2:3" ht="16.95" customHeight="1" x14ac:dyDescent="0.3">
      <c r="B4" s="38" t="s">
        <v>39</v>
      </c>
      <c r="C4" s="40">
        <f>'2023'!P12+'2024'!P12</f>
        <v>33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2024-08-05T15:56:41Z</dcterms:modified>
</cp:coreProperties>
</file>