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B7F5F2E0-09C1-4FD6-9CFD-E41787F614DD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'2022'!$B$30</definedName>
    <definedName name="FRAIS_KM" localSheetId="1">'2023'!$B$31</definedName>
    <definedName name="FRAIS_KM" localSheetId="2">'2024'!$B$31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'2022'!$B$29</definedName>
    <definedName name="NOMBRE_KM" localSheetId="1">'2023'!$B$30</definedName>
    <definedName name="NOMBRE_KM" localSheetId="2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'2022'!$B$27</definedName>
    <definedName name="SOLDE" localSheetId="1">'2023'!$B$28</definedName>
    <definedName name="SOLDE" localSheetId="2">'2024'!$B$28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K26" i="15"/>
  <c r="J26" i="15"/>
  <c r="G26" i="15"/>
  <c r="F26" i="15"/>
  <c r="E26" i="15"/>
  <c r="P25" i="15"/>
  <c r="P24" i="15"/>
  <c r="P23" i="15"/>
  <c r="I23" i="15"/>
  <c r="I26" i="15" s="1"/>
  <c r="H23" i="15"/>
  <c r="H26" i="15" s="1"/>
  <c r="G23" i="15"/>
  <c r="F23" i="15"/>
  <c r="E23" i="15"/>
  <c r="D23" i="15"/>
  <c r="D26" i="15" s="1"/>
  <c r="C23" i="15"/>
  <c r="C26" i="15" s="1"/>
  <c r="P22" i="15"/>
  <c r="N19" i="15"/>
  <c r="N28" i="15" s="1"/>
  <c r="M19" i="15"/>
  <c r="M28" i="15" s="1"/>
  <c r="L19" i="15"/>
  <c r="L28" i="15" s="1"/>
  <c r="K19" i="15"/>
  <c r="K28" i="15" s="1"/>
  <c r="J19" i="15"/>
  <c r="J28" i="15" s="1"/>
  <c r="G19" i="15"/>
  <c r="G28" i="15" s="1"/>
  <c r="E19" i="15"/>
  <c r="E28" i="15" s="1"/>
  <c r="P18" i="15"/>
  <c r="I17" i="15"/>
  <c r="I19" i="15" s="1"/>
  <c r="I28" i="15" s="1"/>
  <c r="H17" i="15"/>
  <c r="H19" i="15" s="1"/>
  <c r="H28" i="15" s="1"/>
  <c r="G17" i="15"/>
  <c r="F17" i="15"/>
  <c r="F19" i="15" s="1"/>
  <c r="F28" i="15" s="1"/>
  <c r="E17" i="15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33" i="14"/>
  <c r="P34" i="14" s="1"/>
  <c r="P31" i="14"/>
  <c r="P30" i="14"/>
  <c r="L26" i="14"/>
  <c r="K26" i="14"/>
  <c r="J26" i="14"/>
  <c r="I26" i="14"/>
  <c r="G26" i="14"/>
  <c r="D26" i="14"/>
  <c r="C26" i="14"/>
  <c r="P25" i="14"/>
  <c r="P24" i="14"/>
  <c r="N23" i="14"/>
  <c r="N26" i="14" s="1"/>
  <c r="M23" i="14"/>
  <c r="M26" i="14" s="1"/>
  <c r="L23" i="14"/>
  <c r="K23" i="14"/>
  <c r="J23" i="14"/>
  <c r="I23" i="14"/>
  <c r="H23" i="14"/>
  <c r="H26" i="14" s="1"/>
  <c r="G23" i="14"/>
  <c r="F23" i="14"/>
  <c r="P23" i="14" s="1"/>
  <c r="E23" i="14"/>
  <c r="E26" i="14" s="1"/>
  <c r="D23" i="14"/>
  <c r="C23" i="14"/>
  <c r="P22" i="14"/>
  <c r="N19" i="14"/>
  <c r="N28" i="14" s="1"/>
  <c r="I19" i="14"/>
  <c r="I28" i="14" s="1"/>
  <c r="H19" i="14"/>
  <c r="H28" i="14" s="1"/>
  <c r="G19" i="14"/>
  <c r="G28" i="14" s="1"/>
  <c r="F19" i="14"/>
  <c r="P18" i="14"/>
  <c r="N17" i="14"/>
  <c r="M17" i="14"/>
  <c r="M19" i="14" s="1"/>
  <c r="M28" i="14" s="1"/>
  <c r="L17" i="14"/>
  <c r="L19" i="14" s="1"/>
  <c r="L28" i="14" s="1"/>
  <c r="K17" i="14"/>
  <c r="K19" i="14" s="1"/>
  <c r="K28" i="14" s="1"/>
  <c r="J17" i="14"/>
  <c r="J19" i="14" s="1"/>
  <c r="J28" i="14" s="1"/>
  <c r="I17" i="14"/>
  <c r="H17" i="14"/>
  <c r="G17" i="14"/>
  <c r="F17" i="14"/>
  <c r="E17" i="14"/>
  <c r="E19" i="14" s="1"/>
  <c r="E28" i="14" s="1"/>
  <c r="D17" i="14"/>
  <c r="D19" i="14" s="1"/>
  <c r="D28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0" i="12"/>
  <c r="P29" i="12"/>
  <c r="N27" i="12"/>
  <c r="H27" i="12"/>
  <c r="G27" i="12"/>
  <c r="F27" i="12"/>
  <c r="N25" i="12"/>
  <c r="M25" i="12"/>
  <c r="L25" i="12"/>
  <c r="K25" i="12"/>
  <c r="J25" i="12"/>
  <c r="I25" i="12"/>
  <c r="I27" i="12" s="1"/>
  <c r="H25" i="12"/>
  <c r="G25" i="12"/>
  <c r="F25" i="12"/>
  <c r="E25" i="12"/>
  <c r="D25" i="12"/>
  <c r="C25" i="12"/>
  <c r="P25" i="12" s="1"/>
  <c r="P24" i="12"/>
  <c r="P23" i="12"/>
  <c r="N23" i="12"/>
  <c r="P22" i="12"/>
  <c r="N19" i="12"/>
  <c r="M19" i="12"/>
  <c r="M27" i="12" s="1"/>
  <c r="L19" i="12"/>
  <c r="L27" i="12" s="1"/>
  <c r="K19" i="12"/>
  <c r="K27" i="12" s="1"/>
  <c r="J19" i="12"/>
  <c r="J27" i="12" s="1"/>
  <c r="I19" i="12"/>
  <c r="H19" i="12"/>
  <c r="G19" i="12"/>
  <c r="F19" i="12"/>
  <c r="E19" i="12"/>
  <c r="E27" i="12" s="1"/>
  <c r="D19" i="12"/>
  <c r="D27" i="12" s="1"/>
  <c r="C19" i="12"/>
  <c r="C27" i="12" s="1"/>
  <c r="P18" i="12"/>
  <c r="P17" i="12"/>
  <c r="N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P8" i="12" s="1"/>
  <c r="E8" i="12"/>
  <c r="D8" i="12"/>
  <c r="C8" i="12"/>
  <c r="P7" i="12"/>
  <c r="P6" i="12"/>
  <c r="P27" i="12" l="1"/>
  <c r="F28" i="14"/>
  <c r="C28" i="15"/>
  <c r="P28" i="15" s="1"/>
  <c r="P19" i="15"/>
  <c r="P26" i="15"/>
  <c r="C28" i="14"/>
  <c r="P19" i="14"/>
  <c r="P19" i="12"/>
  <c r="P17" i="14"/>
  <c r="P17" i="15"/>
  <c r="F26" i="14"/>
  <c r="P26" i="14" s="1"/>
  <c r="P28" i="14" l="1"/>
  <c r="C3" i="13" s="1"/>
</calcChain>
</file>

<file path=xl/sharedStrings.xml><?xml version="1.0" encoding="utf-8"?>
<sst xmlns="http://schemas.openxmlformats.org/spreadsheetml/2006/main" count="120" uniqueCount="46">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</sst>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F46" sqref="F4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opLeftCell="A3" workbookViewId="0">
      <selection activeCell="C8" sqref="C8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21</v>
      </c>
      <c r="M7" s="37">
        <v>21</v>
      </c>
      <c r="N7" s="37">
        <v>14</v>
      </c>
      <c r="O7" s="36"/>
      <c r="P7" s="58">
        <f>SUM(C7:N7)</f>
        <v>230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3</v>
      </c>
      <c r="I8" s="64">
        <f t="shared" si="0"/>
        <v>1</v>
      </c>
      <c r="J8" s="64">
        <f t="shared" si="0"/>
        <v>-11</v>
      </c>
      <c r="K8" s="64">
        <f t="shared" si="0"/>
        <v>2</v>
      </c>
      <c r="L8" s="64">
        <f t="shared" si="0"/>
        <v>2</v>
      </c>
      <c r="M8" s="64">
        <f t="shared" si="0"/>
        <v>2</v>
      </c>
      <c r="N8" s="64">
        <f t="shared" si="0"/>
        <v>-5</v>
      </c>
      <c r="O8" s="36"/>
      <c r="P8" s="58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21</v>
      </c>
      <c r="M11" s="11">
        <v>21</v>
      </c>
      <c r="N11" s="11">
        <v>14</v>
      </c>
      <c r="P11" s="59">
        <f>SUM(C11:N11)</f>
        <v>230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14</v>
      </c>
      <c r="K12" s="12"/>
      <c r="L12" s="12">
        <v>1</v>
      </c>
      <c r="M12" s="12"/>
      <c r="N12" s="12">
        <v>6</v>
      </c>
      <c r="P12" s="59">
        <f>SUM(C12:N12)</f>
        <v>21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>
        <f>H11*Params!$C$5*(1-Params!$C$3)-Params!$C$4</f>
        <v>9539</v>
      </c>
      <c r="I17" s="10">
        <f>I11*Params!$C$6*(1-Params!$C$3)-Params!$C$4</f>
        <v>9033</v>
      </c>
      <c r="J17" s="10">
        <f>J11*Params!$C$6*(1-Params!$C$3)-Params!$C$4</f>
        <v>3568.2000000000003</v>
      </c>
      <c r="K17" s="10">
        <f>K11*Params!$C$6*(1-Params!$C$3)-Params!$C$4</f>
        <v>9488.4</v>
      </c>
      <c r="L17" s="10">
        <f>L11*Params!$C$6*(1-Params!$C$3)-Params!$C$4</f>
        <v>9488.4</v>
      </c>
      <c r="M17" s="10">
        <f>M11*Params!$C$6*(1-Params!$C$3)-Params!$C$4</f>
        <v>9488.4</v>
      </c>
      <c r="N17" s="10">
        <f>N11*Params!$C$6*(1-Params!$C$3)-Params!$C$4</f>
        <v>6300.6</v>
      </c>
      <c r="O17" s="4"/>
      <c r="P17" s="41">
        <f>SUM(C17:N17)</f>
        <v>101541.99999999999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9539</v>
      </c>
      <c r="I19" s="28">
        <f t="shared" si="1"/>
        <v>9033</v>
      </c>
      <c r="J19" s="28">
        <f t="shared" si="1"/>
        <v>3568.2000000000003</v>
      </c>
      <c r="K19" s="28">
        <f t="shared" si="1"/>
        <v>9488.4</v>
      </c>
      <c r="L19" s="28">
        <f t="shared" si="1"/>
        <v>9488.4</v>
      </c>
      <c r="M19" s="28">
        <f t="shared" si="1"/>
        <v>9488.4</v>
      </c>
      <c r="N19" s="28">
        <f t="shared" si="1"/>
        <v>6300.6</v>
      </c>
      <c r="O19" s="5"/>
      <c r="P19" s="42">
        <f>SUM(C19:N19)</f>
        <v>101541.99999999999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>
        <v>5032.79</v>
      </c>
      <c r="I22" s="10">
        <v>5225.88</v>
      </c>
      <c r="J22" s="10">
        <v>5225.88</v>
      </c>
      <c r="K22" s="10">
        <v>5225.88</v>
      </c>
      <c r="L22" s="10">
        <v>5225.88</v>
      </c>
      <c r="M22" s="10">
        <v>5225.88</v>
      </c>
      <c r="N22" s="10">
        <v>5225.88</v>
      </c>
      <c r="O22" s="4"/>
      <c r="P22" s="43">
        <f>SUM(C22:N22)</f>
        <v>61552.01999999999</v>
      </c>
    </row>
    <row r="23" spans="2:16" x14ac:dyDescent="0.3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>
        <f>1043.54+1763.28</f>
        <v>2806.8199999999997</v>
      </c>
      <c r="I23" s="10">
        <f>1080.67+1830.17</f>
        <v>2910.84</v>
      </c>
      <c r="J23" s="10">
        <f>1080.67+1830.17</f>
        <v>2910.84</v>
      </c>
      <c r="K23" s="10">
        <f>1080.67+1866.99</f>
        <v>2947.66</v>
      </c>
      <c r="L23" s="10">
        <f>1080.67+1830.17</f>
        <v>2910.84</v>
      </c>
      <c r="M23" s="10">
        <f>1080.67+1832.81</f>
        <v>2913.48</v>
      </c>
      <c r="N23" s="10">
        <f>1080.67+1830.17</f>
        <v>2910.84</v>
      </c>
      <c r="O23" s="4"/>
      <c r="P23" s="43">
        <f>SUM(C23:N23)</f>
        <v>34341.65</v>
      </c>
    </row>
    <row r="24" spans="2:16" x14ac:dyDescent="0.3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>
        <v>494.94400000000002</v>
      </c>
      <c r="I24" s="56">
        <v>459.04</v>
      </c>
      <c r="J24" s="56">
        <v>243.61600000000001</v>
      </c>
      <c r="K24" s="56">
        <v>476.99200000000002</v>
      </c>
      <c r="L24" s="56">
        <v>476.99200000000002</v>
      </c>
      <c r="M24" s="56">
        <v>476.99200000000002</v>
      </c>
      <c r="N24" s="56">
        <v>476.99</v>
      </c>
      <c r="O24" s="4"/>
      <c r="P24" s="43">
        <f>SUM(C24:N24)</f>
        <v>5395.3420000000006</v>
      </c>
    </row>
    <row r="25" spans="2:16" x14ac:dyDescent="0.3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>
        <v>108.32</v>
      </c>
      <c r="N25" s="10">
        <v>1232.5</v>
      </c>
      <c r="O25" s="4"/>
      <c r="P25" s="43">
        <f>SUM(C25:N25)</f>
        <v>1340.82</v>
      </c>
    </row>
    <row r="26" spans="2:16" x14ac:dyDescent="0.3">
      <c r="B26" s="8" t="s">
        <v>3</v>
      </c>
      <c r="C26" s="44">
        <f t="shared" ref="C26:N26" si="2">SUM(C22:C25)</f>
        <v>8313.23</v>
      </c>
      <c r="D26" s="44">
        <f t="shared" si="2"/>
        <v>8279.15</v>
      </c>
      <c r="E26" s="44">
        <f t="shared" si="2"/>
        <v>8330.27</v>
      </c>
      <c r="F26" s="44">
        <f t="shared" si="2"/>
        <v>8279.4380000000001</v>
      </c>
      <c r="G26" s="44">
        <f t="shared" si="2"/>
        <v>8281.9680000000008</v>
      </c>
      <c r="H26" s="44">
        <f t="shared" si="2"/>
        <v>8334.5540000000001</v>
      </c>
      <c r="I26" s="44">
        <f t="shared" si="2"/>
        <v>8595.76</v>
      </c>
      <c r="J26" s="44">
        <f t="shared" si="2"/>
        <v>8380.3360000000011</v>
      </c>
      <c r="K26" s="44">
        <f t="shared" si="2"/>
        <v>8650.5319999999992</v>
      </c>
      <c r="L26" s="44">
        <f t="shared" si="2"/>
        <v>8613.7119999999995</v>
      </c>
      <c r="M26" s="44">
        <f t="shared" si="2"/>
        <v>8724.6720000000005</v>
      </c>
      <c r="N26" s="44">
        <f t="shared" si="2"/>
        <v>9846.2100000000009</v>
      </c>
      <c r="O26" s="4"/>
      <c r="P26" s="61">
        <f>SUM(C26:N26)</f>
        <v>102629.83200000002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1225.7700000000004</v>
      </c>
      <c r="D28" s="47">
        <f t="shared" si="3"/>
        <v>385.85000000000036</v>
      </c>
      <c r="E28" s="47">
        <f t="shared" si="3"/>
        <v>1645.7299999999996</v>
      </c>
      <c r="F28" s="47">
        <f t="shared" si="3"/>
        <v>-51.438000000000102</v>
      </c>
      <c r="G28" s="47">
        <f t="shared" si="3"/>
        <v>-53.968000000000757</v>
      </c>
      <c r="H28" s="47">
        <f t="shared" si="3"/>
        <v>1204.4459999999999</v>
      </c>
      <c r="I28" s="47">
        <f t="shared" si="3"/>
        <v>437.23999999999978</v>
      </c>
      <c r="J28" s="47">
        <f t="shared" si="3"/>
        <v>-4812.1360000000004</v>
      </c>
      <c r="K28" s="47">
        <f t="shared" si="3"/>
        <v>837.86800000000039</v>
      </c>
      <c r="L28" s="47">
        <f t="shared" si="3"/>
        <v>874.6880000000001</v>
      </c>
      <c r="M28" s="47">
        <f t="shared" si="3"/>
        <v>763.72799999999916</v>
      </c>
      <c r="N28" s="47">
        <f t="shared" si="3"/>
        <v>-3545.6100000000006</v>
      </c>
      <c r="P28" s="60">
        <f>SUM(C28:N28)</f>
        <v>-1087.8320000000022</v>
      </c>
    </row>
    <row r="30" spans="2:16" x14ac:dyDescent="0.3">
      <c r="B30" s="63" t="s">
        <v>37</v>
      </c>
      <c r="C30" s="54">
        <v>1056</v>
      </c>
      <c r="D30" s="54">
        <v>960</v>
      </c>
      <c r="E30" s="54">
        <v>1104</v>
      </c>
      <c r="F30" s="54">
        <v>912</v>
      </c>
      <c r="G30" s="54">
        <v>912</v>
      </c>
      <c r="H30" s="54">
        <v>1056</v>
      </c>
      <c r="I30" s="54">
        <v>960</v>
      </c>
      <c r="J30" s="54">
        <v>384</v>
      </c>
      <c r="K30" s="54">
        <v>1008</v>
      </c>
      <c r="L30" s="54">
        <v>1008</v>
      </c>
      <c r="M30" s="54">
        <v>1008</v>
      </c>
      <c r="N30" s="54">
        <v>0</v>
      </c>
      <c r="P30" s="62">
        <f>SUM(C30:N30)</f>
        <v>10368</v>
      </c>
    </row>
    <row r="31" spans="2:16" x14ac:dyDescent="0.3">
      <c r="B31" s="63" t="s">
        <v>38</v>
      </c>
      <c r="C31" s="54">
        <v>474.88</v>
      </c>
      <c r="D31" s="54">
        <v>440.8</v>
      </c>
      <c r="E31" s="54">
        <v>491.92</v>
      </c>
      <c r="F31" s="54">
        <v>441.08800000000002</v>
      </c>
      <c r="G31" s="54">
        <v>441.08800000000002</v>
      </c>
      <c r="H31" s="54">
        <v>494.94400000000002</v>
      </c>
      <c r="I31" s="54">
        <v>459.04</v>
      </c>
      <c r="J31" s="54">
        <v>243.61600000000001</v>
      </c>
      <c r="K31" s="54">
        <v>476.99200000000002</v>
      </c>
      <c r="L31" s="54">
        <v>476.99200000000002</v>
      </c>
      <c r="M31" s="54">
        <v>476.99200000000002</v>
      </c>
      <c r="N31" s="54">
        <v>0</v>
      </c>
      <c r="P31" s="62">
        <f>SUM(C31:N31)</f>
        <v>4918.3520000000008</v>
      </c>
    </row>
    <row r="33" spans="14:16" x14ac:dyDescent="0.3">
      <c r="N33" s="54" t="s">
        <v>44</v>
      </c>
      <c r="P33" s="62">
        <f>(P30*0.374)+1457</f>
        <v>5334.6319999999996</v>
      </c>
    </row>
    <row r="34" spans="14:16" x14ac:dyDescent="0.3">
      <c r="N34" s="54" t="s">
        <v>45</v>
      </c>
      <c r="P34" s="62">
        <f>P33-P31</f>
        <v>416.27999999999884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9D7F-42F0-444A-A1D9-16EC76DB23FA}">
  <dimension ref="B1:P31"/>
  <sheetViews>
    <sheetView tabSelected="1" topLeftCell="A3" workbookViewId="0">
      <selection activeCell="H14" sqref="H14"/>
    </sheetView>
  </sheetViews>
  <sheetFormatPr baseColWidth="10" defaultRowHeight="14.4" x14ac:dyDescent="0.3"/>
  <cols>
    <col min="1" max="1" width="3" customWidth="1"/>
    <col min="2" max="2" width="28" customWidth="1"/>
    <col min="14" max="14" width="18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11</v>
      </c>
      <c r="G6" s="37">
        <v>19</v>
      </c>
      <c r="H6" s="37">
        <v>0</v>
      </c>
      <c r="I6" s="37">
        <v>0</v>
      </c>
      <c r="J6" s="37"/>
      <c r="K6" s="37"/>
      <c r="L6" s="37"/>
      <c r="M6" s="37"/>
      <c r="N6" s="37"/>
      <c r="O6" s="36"/>
      <c r="P6" s="58">
        <f>SUM(C6:N6)</f>
        <v>87</v>
      </c>
    </row>
    <row r="7" spans="2:16" x14ac:dyDescent="0.3">
      <c r="B7" s="9" t="s">
        <v>21</v>
      </c>
      <c r="C7" s="37">
        <v>21</v>
      </c>
      <c r="D7" s="37">
        <v>15</v>
      </c>
      <c r="E7" s="37">
        <v>21</v>
      </c>
      <c r="F7" s="37">
        <v>11</v>
      </c>
      <c r="G7" s="37">
        <v>13</v>
      </c>
      <c r="H7" s="37">
        <v>17</v>
      </c>
      <c r="I7" s="37">
        <v>10</v>
      </c>
      <c r="J7" s="37"/>
      <c r="K7" s="37"/>
      <c r="L7" s="37"/>
      <c r="M7" s="37"/>
      <c r="N7" s="37"/>
      <c r="O7" s="36"/>
      <c r="P7" s="58">
        <f>SUM(C7:N7)</f>
        <v>108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-4</v>
      </c>
      <c r="E8" s="64">
        <f t="shared" si="0"/>
        <v>2</v>
      </c>
      <c r="F8" s="64">
        <f t="shared" si="0"/>
        <v>0</v>
      </c>
      <c r="G8" s="64">
        <f t="shared" si="0"/>
        <v>-6</v>
      </c>
      <c r="H8" s="64">
        <f t="shared" si="0"/>
        <v>17</v>
      </c>
      <c r="I8" s="64">
        <f t="shared" si="0"/>
        <v>10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21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15</v>
      </c>
      <c r="E11" s="11">
        <v>21</v>
      </c>
      <c r="F11" s="11">
        <v>11</v>
      </c>
      <c r="G11" s="11">
        <v>13</v>
      </c>
      <c r="H11" s="11">
        <v>17</v>
      </c>
      <c r="I11" s="11">
        <v>10</v>
      </c>
      <c r="J11" s="11"/>
      <c r="K11" s="11"/>
      <c r="L11" s="11"/>
      <c r="M11" s="11"/>
      <c r="N11" s="11"/>
      <c r="P11" s="59">
        <f>SUM(C11:N11)</f>
        <v>108</v>
      </c>
    </row>
    <row r="12" spans="2:16" x14ac:dyDescent="0.3">
      <c r="B12" s="9" t="s">
        <v>16</v>
      </c>
      <c r="C12" s="12">
        <v>1</v>
      </c>
      <c r="D12" s="12">
        <v>6</v>
      </c>
      <c r="E12" s="12"/>
      <c r="F12" s="12">
        <v>5</v>
      </c>
      <c r="G12" s="12">
        <v>2</v>
      </c>
      <c r="H12" s="12">
        <v>0</v>
      </c>
      <c r="I12" s="12"/>
      <c r="J12" s="12"/>
      <c r="K12" s="12"/>
      <c r="L12" s="12"/>
      <c r="M12" s="12"/>
      <c r="N12" s="12"/>
      <c r="P12" s="59">
        <f>SUM(C12:N12)</f>
        <v>14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>
        <v>4</v>
      </c>
      <c r="H13" s="12">
        <v>13</v>
      </c>
      <c r="I13" s="12"/>
      <c r="J13" s="12"/>
      <c r="K13" s="12"/>
      <c r="L13" s="12"/>
      <c r="M13" s="12"/>
      <c r="N13" s="12"/>
      <c r="P13" s="59">
        <f>SUM(C13:N13)</f>
        <v>22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9488.4</v>
      </c>
      <c r="D17" s="10">
        <f>D11*Params!$C$6*(1-Params!$C$3)-Params!$C$4</f>
        <v>6756</v>
      </c>
      <c r="E17" s="10">
        <f>E11*Params!$C$6*(1-Params!$C$3)-Params!$C$4</f>
        <v>9488.4</v>
      </c>
      <c r="F17" s="10">
        <f>F11*Params!$C$6*(1-Params!$C$3)-Params!$C$4</f>
        <v>4934.4000000000005</v>
      </c>
      <c r="G17" s="10">
        <f>G11*Params!$C$6*(1-Params!$C$3)-Params!$C$4</f>
        <v>5845.2</v>
      </c>
      <c r="H17" s="10">
        <f>H11*Params!$C$6*(1-Params!$C$3)-Params!$C$4</f>
        <v>7666.8</v>
      </c>
      <c r="I17" s="10">
        <f>I11*Params!$C$6*(1-Params!$C$3)-Params!$C$4</f>
        <v>4479</v>
      </c>
      <c r="J17" s="10"/>
      <c r="K17" s="10"/>
      <c r="L17" s="10"/>
      <c r="M17" s="10"/>
      <c r="N17" s="10"/>
      <c r="O17" s="4"/>
      <c r="P17" s="41">
        <f>SUM(C17:N17)</f>
        <v>48658.200000000004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9488.4</v>
      </c>
      <c r="D19" s="28">
        <f t="shared" si="1"/>
        <v>6756</v>
      </c>
      <c r="E19" s="28">
        <f t="shared" si="1"/>
        <v>9488.4</v>
      </c>
      <c r="F19" s="28">
        <f t="shared" si="1"/>
        <v>4934.4000000000005</v>
      </c>
      <c r="G19" s="28">
        <f t="shared" si="1"/>
        <v>5845.2</v>
      </c>
      <c r="H19" s="28">
        <f t="shared" si="1"/>
        <v>7666.8</v>
      </c>
      <c r="I19" s="28">
        <f t="shared" si="1"/>
        <v>4479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48658.200000000004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5216.8900000000003</v>
      </c>
      <c r="D22" s="10">
        <v>5216.8900000000003</v>
      </c>
      <c r="E22" s="10">
        <v>5216.8900000000003</v>
      </c>
      <c r="F22" s="10">
        <v>3958.22</v>
      </c>
      <c r="G22" s="10">
        <v>4281.6000000000004</v>
      </c>
      <c r="H22" s="10">
        <v>1965.7</v>
      </c>
      <c r="I22" s="10">
        <v>2289.91</v>
      </c>
      <c r="J22" s="10"/>
      <c r="K22" s="10"/>
      <c r="L22" s="10"/>
      <c r="M22" s="10"/>
      <c r="N22" s="10"/>
      <c r="O22" s="4"/>
      <c r="P22" s="43">
        <f>SUM(C22:N22)</f>
        <v>28146.100000000006</v>
      </c>
    </row>
    <row r="23" spans="2:16" x14ac:dyDescent="0.3">
      <c r="B23" s="9" t="s">
        <v>8</v>
      </c>
      <c r="C23" s="10">
        <f>1094.22+1862.53</f>
        <v>2956.75</v>
      </c>
      <c r="D23" s="10">
        <f>1094.22+1849.39</f>
        <v>2943.61</v>
      </c>
      <c r="E23" s="10">
        <f>1094.22+1862.53</f>
        <v>2956.75</v>
      </c>
      <c r="F23" s="10">
        <f>851.4+1437.78</f>
        <v>2289.1799999999998</v>
      </c>
      <c r="G23" s="10">
        <f>905.87+1559.27</f>
        <v>2465.14</v>
      </c>
      <c r="H23" s="10">
        <f>463.35+756.06</f>
        <v>1219.4099999999999</v>
      </c>
      <c r="I23" s="10">
        <f>523.09+860.78</f>
        <v>1383.87</v>
      </c>
      <c r="J23" s="10"/>
      <c r="K23" s="10"/>
      <c r="L23" s="10"/>
      <c r="M23" s="10"/>
      <c r="N23" s="10"/>
      <c r="O23" s="4"/>
      <c r="P23" s="43">
        <f>SUM(C23:N23)</f>
        <v>16214.71</v>
      </c>
    </row>
    <row r="24" spans="2:16" x14ac:dyDescent="0.3">
      <c r="B24" s="55" t="s">
        <v>40</v>
      </c>
      <c r="C24" s="56">
        <v>416.28199999999998</v>
      </c>
      <c r="D24" s="56">
        <v>369.28</v>
      </c>
      <c r="E24" s="56">
        <v>476.99200000000002</v>
      </c>
      <c r="F24" s="56">
        <v>297.47199999999998</v>
      </c>
      <c r="G24" s="56">
        <v>333.37599999999998</v>
      </c>
      <c r="H24" s="56">
        <v>0</v>
      </c>
      <c r="I24" s="56">
        <v>0</v>
      </c>
      <c r="J24" s="56"/>
      <c r="K24" s="56"/>
      <c r="L24" s="56"/>
      <c r="M24" s="56"/>
      <c r="N24" s="56"/>
      <c r="O24" s="4"/>
      <c r="P24" s="43">
        <f>SUM(C24:N24)</f>
        <v>1893.4019999999998</v>
      </c>
    </row>
    <row r="25" spans="2:16" x14ac:dyDescent="0.3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8589.9220000000005</v>
      </c>
      <c r="D26" s="44">
        <f t="shared" si="2"/>
        <v>8529.7800000000007</v>
      </c>
      <c r="E26" s="44">
        <f t="shared" si="2"/>
        <v>8650.6319999999996</v>
      </c>
      <c r="F26" s="44">
        <f t="shared" si="2"/>
        <v>6544.8719999999994</v>
      </c>
      <c r="G26" s="44">
        <f t="shared" si="2"/>
        <v>7080.116</v>
      </c>
      <c r="H26" s="44">
        <f t="shared" si="2"/>
        <v>3185.1099999999997</v>
      </c>
      <c r="I26" s="44">
        <f t="shared" si="2"/>
        <v>3673.7799999999997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46254.212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898.47799999999916</v>
      </c>
      <c r="D28" s="47">
        <f t="shared" si="3"/>
        <v>-1773.7800000000007</v>
      </c>
      <c r="E28" s="47">
        <f t="shared" si="3"/>
        <v>837.76800000000003</v>
      </c>
      <c r="F28" s="47">
        <f t="shared" si="3"/>
        <v>-1610.4719999999988</v>
      </c>
      <c r="G28" s="47">
        <f t="shared" si="3"/>
        <v>-1234.9160000000002</v>
      </c>
      <c r="H28" s="47">
        <f t="shared" si="3"/>
        <v>4481.6900000000005</v>
      </c>
      <c r="I28" s="47">
        <f t="shared" si="3"/>
        <v>805.22000000000025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SUM(C28:N28)</f>
        <v>2403.9880000000003</v>
      </c>
    </row>
    <row r="30" spans="2:16" x14ac:dyDescent="0.3">
      <c r="B30" s="63" t="s">
        <v>37</v>
      </c>
      <c r="C30" s="54">
        <v>1008</v>
      </c>
      <c r="D30" s="54">
        <v>720</v>
      </c>
      <c r="E30" s="54">
        <v>1008</v>
      </c>
      <c r="F30" s="54">
        <v>528</v>
      </c>
      <c r="G30" s="54">
        <v>624</v>
      </c>
      <c r="H30" s="54">
        <v>0</v>
      </c>
      <c r="I30" s="54">
        <v>0</v>
      </c>
      <c r="J30" s="54"/>
      <c r="K30" s="54"/>
      <c r="L30" s="54"/>
      <c r="M30" s="54"/>
      <c r="N30" s="54"/>
      <c r="P30" s="62">
        <f>SUM(C30:N30)</f>
        <v>3888</v>
      </c>
    </row>
    <row r="31" spans="2:16" x14ac:dyDescent="0.3">
      <c r="B31" s="63" t="s">
        <v>38</v>
      </c>
      <c r="C31" s="54">
        <v>416.28199999999998</v>
      </c>
      <c r="D31" s="54">
        <v>369.28</v>
      </c>
      <c r="E31" s="54">
        <v>476.99200000000002</v>
      </c>
      <c r="F31" s="54">
        <v>297.47199999999998</v>
      </c>
      <c r="G31" s="54">
        <v>333.37599999999998</v>
      </c>
      <c r="H31" s="54">
        <v>0</v>
      </c>
      <c r="I31" s="54">
        <v>0</v>
      </c>
      <c r="J31" s="54"/>
      <c r="K31" s="54"/>
      <c r="L31" s="54"/>
      <c r="M31" s="54"/>
      <c r="N31" s="54"/>
      <c r="P31" s="62">
        <f>SUM(C31:N31)</f>
        <v>1893.4019999999998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.9" customHeight="1" x14ac:dyDescent="0.3">
      <c r="B3" s="33" t="s">
        <v>12</v>
      </c>
      <c r="C3" s="34">
        <v>0.08</v>
      </c>
    </row>
    <row r="4" spans="2:3" ht="30.9" customHeight="1" x14ac:dyDescent="0.3">
      <c r="B4" s="33" t="s">
        <v>13</v>
      </c>
      <c r="C4" s="33">
        <v>75</v>
      </c>
    </row>
    <row r="5" spans="2:3" ht="30.9" customHeight="1" x14ac:dyDescent="0.3">
      <c r="B5" s="33" t="s">
        <v>41</v>
      </c>
      <c r="C5" s="33">
        <v>475</v>
      </c>
    </row>
    <row r="6" spans="2:3" ht="30.9" customHeight="1" x14ac:dyDescent="0.3">
      <c r="B6" s="33" t="s">
        <v>42</v>
      </c>
      <c r="C6" s="33">
        <v>495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SUM('2022'!P27)+('2023'!P28)+('2024'!P28)</f>
        <v>1972.605999999997</v>
      </c>
    </row>
    <row r="4" spans="2:3" ht="16.95" customHeight="1" x14ac:dyDescent="0.3">
      <c r="B4" s="38" t="s">
        <v>39</v>
      </c>
      <c r="C4" s="40">
        <f>'2022'!P12+'2023'!P12+'2024'!P12</f>
        <v>35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2024-08-02T18:41:11Z</dcterms:modified>
</cp:coreProperties>
</file>