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4D579D62-A38B-480A-A938-2610C9F1EEB8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<sst xmlns="http://schemas.openxmlformats.org/spreadsheetml/2006/main" count="87" uniqueCount="46">
  <si>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</si>
  <si>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</si>
  <si>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</si>
  <si>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</si>
  <si>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</si>
  <si>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</si>
  <si>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</si>
  <si>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</si>
  <si>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</si>
  <si>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</si>
  <si>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</si>
  <si>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</si>
  <si>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</si>
  <si>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</si>
  <si>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</si>
  <si>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</si>
  <si>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</si>
  <si>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</si>
  <si>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</si>
  <si>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</si>
  <si>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</si>
  <si>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</si>
  <si>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</si>
  <si>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</si>
  <si>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</si>
  <si>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</si>
  <si>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</si>
  <si>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</si>
  <si>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</si>
  <si>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</si>
  <si>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</si>
  <si>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</si>
  <si>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</si>
  <si>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</si>
  <si>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</si>
  <si>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</si>
  <si>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</si>
  <si>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</si>
  <si>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</si>
  <si>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</si>
  <si>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</si>
  <si>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</si>
  <si>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</si>
  <si>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</si>
  <si>
    <t>Achat HT</t>
  </si>
  <si>
    <t>Exception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</si>
</sst>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  <x:font>
      <x:sz val="11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2" fillId="12" borderId="0" xfId="0" applyFont="1" applyFill="1"/>
    <x:xf numFmtId="0" fontId="0" fillId="12" borderId="0" xfId="0" applyFill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9"/>
  <x:sheetViews>
    <x:sheetView workbookViewId="0">
      <x:selection activeCell="P29" sqref="P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9" t="s">
        <x:v>9</x:v>
      </x:c>
    </x:row>
    <x:row r="2" spans="2:16" x14ac:dyDescent="0.3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3</x:v>
      </x:c>
      <x:c r="O6" s="36"/>
      <x:c r="P6" s="58">
        <x:f>SUM(C6:N6)</x:f>
        <x:v>212</x:v>
      </x:c>
    </x:row>
    <x:row r="7" spans="2:16" x14ac:dyDescent="0.3">
      <x:c r="B7" s="9" t="s">
        <x:v>21</x:v>
      </x:c>
      <x:c r="C7" s="37">
        <x:v>22</x:v>
      </x:c>
      <x:c r="D7" s="37">
        <x:v>20</x:v>
      </x:c>
      <x:c r="E7" s="37">
        <x:v>20.5</x:v>
      </x:c>
      <x:c r="F7" s="37">
        <x:v>18</x:v>
      </x:c>
      <x:c r="G7" s="37">
        <x:v>12</x:v>
      </x:c>
      <x:c r="H7" s="37">
        <x:v>8</x:v>
      </x:c>
      <x:c r="I7" s="37">
        <x:v>19</x:v>
      </x:c>
      <x:c r="J7" s="37">
        <x:v>21</x:v>
      </x:c>
      <x:c r="K7" s="37">
        <x:v>21</x:v>
      </x:c>
      <x:c r="L7" s="37">
        <x:v>19</x:v>
      </x:c>
      <x:c r="M7" s="37">
        <x:v>11</x:v>
      </x:c>
      <x:c r="N7" s="37">
        <x:v>20</x:v>
      </x:c>
      <x:c r="O7" s="36"/>
      <x:c r="P7" s="58">
        <x:f>SUM(C7:N7)</x:f>
        <x:v>211.5</x:v>
      </x:c>
    </x:row>
    <x:row r="8" spans="2:16" x14ac:dyDescent="0.3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1.5</x:v>
      </x:c>
      <x:c r="F8" s="64">
        <x:f t="shared" si="0"/>
        <x:v>-1</x:v>
      </x:c>
      <x:c r="G8" s="64">
        <x:f t="shared" si="0"/>
        <x:v>-7</x:v>
      </x:c>
      <x:c r="H8" s="64">
        <x:f t="shared" si="0"/>
        <x:v>-11</x:v>
      </x:c>
      <x:c r="I8" s="64">
        <x:f t="shared" si="0"/>
        <x:v>0</x:v>
      </x:c>
      <x:c r="J8" s="64">
        <x:f t="shared" si="0"/>
        <x:v>2</x:v>
      </x:c>
      <x:c r="K8" s="64">
        <x:f t="shared" si="0"/>
        <x:v>2</x:v>
      </x:c>
      <x:c r="L8" s="64">
        <x:f t="shared" si="0"/>
        <x:v>0</x:v>
      </x:c>
      <x:c r="M8" s="64">
        <x:f t="shared" si="0"/>
        <x:v>-8</x:v>
      </x:c>
      <x:c r="N8" s="64">
        <x:f t="shared" si="0"/>
        <x:v>17</x:v>
      </x:c>
      <x:c r="O8" s="36"/>
      <x:c r="P8" s="58">
        <x:f>SUM(C8:N8)</x:f>
        <x:v>-0.5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21.5</x:v>
      </x:c>
      <x:c r="D11" s="11">
        <x:v>20</x:v>
      </x:c>
      <x:c r="E11" s="11">
        <x:v>20.5</x:v>
      </x:c>
      <x:c r="F11" s="11">
        <x:v>18</x:v>
      </x:c>
      <x:c r="G11" s="11">
        <x:v>11.5</x:v>
      </x:c>
      <x:c r="H11" s="11">
        <x:v>7.5</x:v>
      </x:c>
      <x:c r="I11" s="11">
        <x:v>19</x:v>
      </x:c>
      <x:c r="J11" s="11">
        <x:v>21</x:v>
      </x:c>
      <x:c r="K11" s="11">
        <x:v>21</x:v>
      </x:c>
      <x:c r="L11" s="11">
        <x:v>19</x:v>
      </x:c>
      <x:c r="M11" s="11">
        <x:v>11</x:v>
      </x:c>
      <x:c r="N11" s="11">
        <x:v>20</x:v>
      </x:c>
      <x:c r="P11" s="59">
        <x:f>SUM(C11:N11)</x:f>
        <x:v>210</x:v>
      </x:c>
    </x:row>
    <x:row r="12" spans="2:16" x14ac:dyDescent="0.3">
      <x:c r="B12" s="9" t="s">
        <x:v>16</x:v>
      </x:c>
      <x:c r="C12" s="12">
        <x:v>0.5</x:v>
      </x:c>
      <x:c r="D12" s="12"/>
      <x:c r="E12" s="12">
        <x:v>2.5</x:v>
      </x:c>
      <x:c r="F12" s="12">
        <x:v>1</x:v>
      </x:c>
      <x:c r="G12" s="12">
        <x:v>7.5</x:v>
      </x:c>
      <x:c r="H12" s="12">
        <x:v>14.5</x:v>
      </x:c>
      <x:c r="I12" s="12">
        <x:v>1</x:v>
      </x:c>
      <x:c r="J12" s="12">
        <x:v>0</x:v>
      </x:c>
      <x:c r="K12" s="12"/>
      <x:c r="L12" s="12">
        <x:v>0</x:v>
      </x:c>
      <x:c r="M12" s="12">
        <x:v>0</x:v>
      </x:c>
      <x:c r="N12" s="12"/>
      <x:c r="P12" s="59">
        <x:f>SUM(C12:N12)</x:f>
        <x:v>27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1</x:v>
      </x:c>
      <x:c r="K13" s="12"/>
      <x:c r="L13" s="12">
        <x:v>3</x:v>
      </x:c>
      <x:c r="M13" s="12">
        <x:v>8</x:v>
      </x:c>
      <x:c r="N13" s="12"/>
      <x:c r="P13" s="59">
        <x:f>SUM(C13:N13)</x:f>
        <x:v>12</x:v>
      </x:c>
    </x:row>
    <x:row r="14" spans="2:16" x14ac:dyDescent="0.3">
      <x:c r="B14" s="67" t="s">
        <x:v>45</x:v>
      </x:c>
      <x:c r="C14" s="68"/>
      <x:c r="D14" s="68"/>
      <x:c r="E14" s="68"/>
      <x:c r="F14" s="68"/>
      <x:c r="G14" s="68"/>
      <x:c r="H14" s="68"/>
      <x:c r="I14" s="68"/>
      <x:c r="J14" s="68"/>
      <x:c r="K14" s="68"/>
      <x:c r="L14" s="68"/>
      <x:c r="M14" s="68">
        <x:v>2</x:v>
      </x:c>
      <x:c r="N14" s="68"/>
      <x:c r="P14" s="59">
        <x:f>SUM(C14:N14)</x:f>
        <x:v>2</x:v>
      </x:c>
    </x:row>
    <x:row r="15" spans="2:16" x14ac:dyDescent="0.3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3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3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3">
      <x:c r="B18" s="9" t="s">
        <x:v>6</x:v>
      </x:c>
      <x:c r="C18" s="10">
        <x:f>C11*Params!$C$5*(1-Params!$C$3)-Params!$C$4</x:f>
        <x:v>10210.6</x:v>
      </x:c>
      <x:c r="D18" s="10">
        <x:f>D11*Params!$C$5*(1-Params!$C$3)-Params!$C$4</x:f>
        <x:v>9493</x:v>
      </x:c>
      <x:c r="E18" s="10">
        <x:f>E11*Params!$C$5*(1-Params!$C$3)-Params!$C$4</x:f>
        <x:v>9732.2000000000007</x:v>
      </x:c>
      <x:c r="F18" s="10">
        <x:f>F11*Params!$C$5*(1-Params!$C$3)-Params!$C$4</x:f>
        <x:v>8536.2000000000007</x:v>
      </x:c>
      <x:c r="G18" s="10">
        <x:f>G11*Params!$C$5*(1-Params!$C$3)-Params!$C$4</x:f>
        <x:v>5426.6</x:v>
      </x:c>
      <x:c r="H18" s="10">
        <x:f>H11*Params!$C$5*(1-Params!$C$3)-Params!$C$4</x:f>
        <x:v>3513</x:v>
      </x:c>
      <x:c r="I18" s="10">
        <x:f>I11*Params!$C$5*(1-Params!$C$3)-Params!$C$4</x:f>
        <x:v>9014.6</x:v>
      </x:c>
      <x:c r="J18" s="10">
        <x:f>J11*Params!$C$5*(1-Params!$C$3)-Params!$C$4</x:f>
        <x:v>9971.4</x:v>
      </x:c>
      <x:c r="K18" s="10">
        <x:f>K11*Params!$C$5*(1-Params!$C$3)-Params!$C$4</x:f>
        <x:v>9971.4</x:v>
      </x:c>
      <x:c r="L18" s="10">
        <x:f>L11*Params!$C$5*(1-Params!$C$3)-Params!$C$4</x:f>
        <x:v>9014.6</x:v>
      </x:c>
      <x:c r="M18" s="10">
        <x:f>M11*Params!$C$5*(1-Params!$C$3)-Params!$C$4</x:f>
        <x:v>5187.4000000000005</x:v>
      </x:c>
      <x:c r="N18" s="10">
        <x:f>N11*Params!$C$5*(1-Params!$C$3)-Params!$C$4</x:f>
        <x:v>9493</x:v>
      </x:c>
      <x:c r="O18" s="4"/>
      <x:c r="P18" s="41">
        <x:f>SUM(C18:N18)</x:f>
        <x:v>99563.999999999985</x:v>
      </x:c>
    </x:row>
    <x:row r="19" spans="2:16" x14ac:dyDescent="0.3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3">
      <x:c r="B20" s="27" t="s">
        <x:v>2</x:v>
      </x:c>
      <x:c r="C20" s="28">
        <x:f t="shared" ref="C20:N20" si="1">SUM(C18:C19)</x:f>
        <x:v>10210.6</x:v>
      </x:c>
      <x:c r="D20" s="28">
        <x:f t="shared" si="1"/>
        <x:v>9493</x:v>
      </x:c>
      <x:c r="E20" s="28">
        <x:f t="shared" si="1"/>
        <x:v>9732.2000000000007</x:v>
      </x:c>
      <x:c r="F20" s="28">
        <x:f t="shared" si="1"/>
        <x:v>8536.2000000000007</x:v>
      </x:c>
      <x:c r="G20" s="28">
        <x:f t="shared" si="1"/>
        <x:v>5426.6</x:v>
      </x:c>
      <x:c r="H20" s="28">
        <x:f t="shared" si="1"/>
        <x:v>3513</x:v>
      </x:c>
      <x:c r="I20" s="28">
        <x:f t="shared" si="1"/>
        <x:v>9014.6</x:v>
      </x:c>
      <x:c r="J20" s="28">
        <x:f t="shared" si="1"/>
        <x:v>9971.4</x:v>
      </x:c>
      <x:c r="K20" s="28">
        <x:f t="shared" si="1"/>
        <x:v>9971.4</x:v>
      </x:c>
      <x:c r="L20" s="28">
        <x:f t="shared" si="1"/>
        <x:v>9014.6</x:v>
      </x:c>
      <x:c r="M20" s="28">
        <x:f t="shared" si="1"/>
        <x:v>5187.4000000000005</x:v>
      </x:c>
      <x:c r="N20" s="28">
        <x:f t="shared" si="1"/>
        <x:v>9493</x:v>
      </x:c>
      <x:c r="O20" s="5"/>
      <x:c r="P20" s="42">
        <x:f>SUM(C20:N20)</x:f>
        <x:v>99563.999999999985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5332.37</x:v>
      </x:c>
      <x:c r="D23" s="10">
        <x:v>5332.37</x:v>
      </x:c>
      <x:c r="E23" s="10">
        <x:v>5332.37</x:v>
      </x:c>
      <x:c r="F23" s="10">
        <x:v>5332.37</x:v>
      </x:c>
      <x:c r="G23" s="10">
        <x:v>5332.37</x:v>
      </x:c>
      <x:c r="H23" s="10">
        <x:v>5332.37</x:v>
      </x:c>
      <x:c r="I23" s="10">
        <x:v>5332.37</x:v>
      </x:c>
      <x:c r="J23" s="10">
        <x:v>5092.96</x:v>
      </x:c>
      <x:c r="K23" s="10">
        <x:v>5332.37</x:v>
      </x:c>
      <x:c r="L23" s="10">
        <x:v>4616.45</x:v>
      </x:c>
      <x:c r="M23" s="10">
        <x:v>3028.45</x:v>
      </x:c>
      <x:c r="N23" s="10">
        <x:v>5162.21</x:v>
      </x:c>
      <x:c r="O23" s="4"/>
      <x:c r="P23" s="43">
        <x:f>SUM(C23:N23)</x:f>
        <x:v>60559.029999999992</x:v>
      </x:c>
    </x:row>
    <x:row r="24" spans="2:16" x14ac:dyDescent="0.3">
      <x:c r="B24" s="9" t="s">
        <x:v>8</x:v>
      </x:c>
      <x:c r="C24" s="10">
        <x:f>1101.19+2187.37</x:f>
        <x:v>3288.56</x:v>
      </x:c>
      <x:c r="D24" s="10">
        <x:f>1101.19+2188.69</x:f>
        <x:v>3289.88</x:v>
      </x:c>
      <x:c r="E24" s="10">
        <x:f>1101.19+2187.37</x:f>
        <x:v>3288.56</x:v>
      </x:c>
      <x:c r="F24" s="10">
        <x:f>1101.19+2193.94</x:f>
        <x:v>3295.13</x:v>
      </x:c>
      <x:c r="G24" s="10">
        <x:f>1101.19+638.66</x:f>
        <x:v>1739.85</x:v>
      </x:c>
      <x:c r="H24" s="10">
        <x:f>1101.19+1886.77</x:f>
        <x:v>2987.96</x:v>
      </x:c>
      <x:c r="I24" s="10">
        <x:f>1101.19+1905.16</x:f>
        <x:v>3006.3500000000004</x:v>
      </x:c>
      <x:c r="J24" s="10">
        <x:f>1053.82+1788.43</x:f>
        <x:v>2842.25</x:v>
      </x:c>
      <x:c r="K24" s="10">
        <x:f>1101.19+1867.03</x:f>
        <x:v>2968.2200000000003</x:v>
      </x:c>
      <x:c r="L24" s="10">
        <x:f>956.79+1622.28</x:f>
        <x:v>2579.0699999999997</x:v>
      </x:c>
      <x:c r="M24" s="10">
        <x:f>641.63+1082.85</x:f>
        <x:v>1724.48</x:v>
      </x:c>
      <x:c r="N24" s="10">
        <x:f>1081.27+1811.84</x:f>
        <x:v>2893.1099999999997</x:v>
      </x:c>
      <x:c r="O24" s="4"/>
      <x:c r="P24" s="43">
        <x:f>SUM(C24:N24)</x:f>
        <x:v>33903.42</x:v>
      </x:c>
    </x:row>
    <x:row r="25" spans="2:16" x14ac:dyDescent="0.3">
      <x:c r="B25" s="9" t="s">
        <x:v>40</x:v>
      </x:c>
      <x:c r="C25" s="10">
        <x:v>398.2</x:v>
      </x:c>
      <x:c r="D25" s="10">
        <x:v>384</x:v>
      </x:c>
      <x:c r="E25" s="10">
        <x:v>384</x:v>
      </x:c>
      <x:c r="F25" s="10">
        <x:v>384.24</x:v>
      </x:c>
      <x:c r="G25" s="10">
        <x:v>294.48</x:v>
      </x:c>
      <x:c r="H25" s="10">
        <x:v>0</x:v>
      </x:c>
      <x:c r="I25" s="10">
        <x:v>0</x:v>
      </x:c>
      <x:c r="J25" s="10">
        <x:v>0</x:v>
      </x:c>
      <x:c r="K25" s="10">
        <x:v>0</x:v>
      </x:c>
      <x:c r="L25" s="10">
        <x:v>0</x:v>
      </x:c>
      <x:c r="M25" s="10">
        <x:v>0</x:v>
      </x:c>
      <x:c r="N25" s="10">
        <x:v>0</x:v>
      </x:c>
      <x:c r="O25" s="4"/>
      <x:c r="P25" s="43">
        <x:f>SUM(C25:N25)</x:f>
        <x:v>1844.92</x:v>
      </x:c>
    </x:row>
    <x:row r="26" spans="2:16" x14ac:dyDescent="0.3">
      <x:c r="B26" s="55" t="s">
        <x:v>44</x:v>
      </x:c>
      <x:c r="C26" s="56"/>
      <x:c r="D26" s="56"/>
      <x:c r="E26" s="56"/>
      <x:c r="F26" s="56"/>
      <x:c r="G26" s="56"/>
      <x:c r="H26" s="56"/>
      <x:c r="I26" s="56"/>
      <x:c r="J26" s="56"/>
      <x:c r="K26" s="56"/>
      <x:c r="L26" s="56">
        <x:v>99.98</x:v>
      </x:c>
      <x:c r="M26" s="56"/>
      <x:c r="N26" s="56"/>
      <x:c r="O26" s="4"/>
      <x:c r="P26" s="43">
        <x:f>SUM(C26:N26)</x:f>
        <x:v>99.98</x:v>
      </x:c>
    </x:row>
    <x:row r="27" spans="2:16" x14ac:dyDescent="0.3">
      <x:c r="B27" s="8" t="s">
        <x:v>3</x:v>
      </x:c>
      <x:c r="C27" s="44">
        <x:f t="shared" ref="C27:N27" si="2">SUM(C23:C26)</x:f>
        <x:v>9019.130000000001</x:v>
      </x:c>
      <x:c r="D27" s="44">
        <x:f t="shared" si="2"/>
        <x:v>9006.25</x:v>
      </x:c>
      <x:c r="E27" s="44">
        <x:f t="shared" si="2"/>
        <x:v>9004.93</x:v>
      </x:c>
      <x:c r="F27" s="44">
        <x:f t="shared" si="2"/>
        <x:v>9011.74</x:v>
      </x:c>
      <x:c r="G27" s="44">
        <x:f t="shared" si="2"/>
        <x:v>7366.6999999999989</x:v>
      </x:c>
      <x:c r="H27" s="44">
        <x:f t="shared" si="2"/>
        <x:v>8320.33</x:v>
      </x:c>
      <x:c r="I27" s="44">
        <x:f t="shared" si="2"/>
        <x:v>8338.7200000000012</x:v>
      </x:c>
      <x:c r="J27" s="44">
        <x:f t="shared" si="2"/>
        <x:v>7935.21</x:v>
      </x:c>
      <x:c r="K27" s="44">
        <x:f t="shared" si="2"/>
        <x:v>8300.59</x:v>
      </x:c>
      <x:c r="L27" s="44">
        <x:f t="shared" si="2"/>
        <x:v>7295.4999999999991</x:v>
      </x:c>
      <x:c r="M27" s="44">
        <x:f t="shared" si="2"/>
        <x:v>4752.93</x:v>
      </x:c>
      <x:c r="N27" s="44">
        <x:f t="shared" si="2"/>
        <x:v>8055.32</x:v>
      </x:c>
      <x:c r="O27" s="4"/>
      <x:c r="P27" s="61">
        <x:f>SUM(C27:N27)</x:f>
        <x:v>96407.35</x:v>
      </x:c>
    </x:row>
    <x:row r="28" spans="2:16" x14ac:dyDescent="0.3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3">
      <x:c r="B29" s="46" t="s">
        <x:v>36</x:v>
      </x:c>
      <x:c r="C29" s="47">
        <x:f t="shared" ref="C29:N29" si="3">C20-C27</x:f>
        <x:v>1191.4699999999993</x:v>
      </x:c>
      <x:c r="D29" s="47">
        <x:f t="shared" si="3"/>
        <x:v>486.75</x:v>
      </x:c>
      <x:c r="E29" s="47">
        <x:f t="shared" si="3"/>
        <x:v>727.27000000000044</x:v>
      </x:c>
      <x:c r="F29" s="47">
        <x:f t="shared" si="3"/>
        <x:v>-475.53999999999905</x:v>
      </x:c>
      <x:c r="G29" s="47">
        <x:f t="shared" si="3"/>
        <x:v>-1940.0999999999985</x:v>
      </x:c>
      <x:c r="H29" s="47">
        <x:f t="shared" si="3"/>
        <x:v>-4807.33</x:v>
      </x:c>
      <x:c r="I29" s="47">
        <x:f t="shared" si="3"/>
        <x:v>675.8799999999992</x:v>
      </x:c>
      <x:c r="J29" s="47">
        <x:f t="shared" si="3"/>
        <x:v>2036.1899999999996</x:v>
      </x:c>
      <x:c r="K29" s="47">
        <x:f t="shared" si="3"/>
        <x:v>1670.8099999999995</x:v>
      </x:c>
      <x:c r="L29" s="47">
        <x:f t="shared" si="3"/>
        <x:v>1719.1000000000013</x:v>
      </x:c>
      <x:c r="M29" s="47">
        <x:f t="shared" si="3"/>
        <x:v>434.47000000000025</x:v>
      </x:c>
      <x:c r="N29" s="47">
        <x:f t="shared" si="3"/>
        <x:v>1437.6800000000003</x:v>
      </x:c>
      <x:c r="P29" s="60">
        <x:f>SUM(C29:N29)</x:f>
        <x:v>3156.6500000000024</x:v>
      </x:c>
    </x:row>
    <x:row r="31" spans="2:16" x14ac:dyDescent="0.3">
      <x:c r="B31" s="63" t="s">
        <x:v>37</x:v>
      </x:c>
      <x:c r="C31" s="54">
        <x:v>840</x:v>
      </x:c>
      <x:c r="D31" s="54">
        <x:v>800</x:v>
      </x:c>
      <x:c r="E31" s="54">
        <x:v>800</x:v>
      </x:c>
      <x:c r="F31" s="54">
        <x:v>760</x:v>
      </x:c>
      <x:c r="G31" s="54">
        <x:v>520</x:v>
      </x:c>
      <x:c r="H31" s="54">
        <x:v>0</x:v>
      </x:c>
      <x:c r="I31" s="54">
        <x:v>0</x:v>
      </x:c>
      <x:c r="J31" s="54">
        <x:v>0</x:v>
      </x:c>
      <x:c r="K31" s="54">
        <x:v>0</x:v>
      </x:c>
      <x:c r="L31" s="54">
        <x:v>0</x:v>
      </x:c>
      <x:c r="M31" s="54">
        <x:v>0</x:v>
      </x:c>
      <x:c r="N31" s="54">
        <x:v>0</x:v>
      </x:c>
      <x:c r="P31" s="62">
        <x:f>SUM(C31:N31)</x:f>
        <x:v>3720</x:v>
      </x:c>
    </x:row>
    <x:row r="32" spans="2:16" x14ac:dyDescent="0.3">
      <x:c r="B32" s="63" t="s">
        <x:v>38</x:v>
      </x:c>
      <x:c r="C32" s="54">
        <x:v>398.2</x:v>
      </x:c>
      <x:c r="D32" s="54">
        <x:v>384</x:v>
      </x:c>
      <x:c r="E32" s="54">
        <x:v>384</x:v>
      </x:c>
      <x:c r="F32" s="54">
        <x:v>384.24</x:v>
      </x:c>
      <x:c r="G32" s="54">
        <x:v>294.48</x:v>
      </x:c>
      <x:c r="H32" s="54">
        <x:v>0</x:v>
      </x:c>
      <x:c r="I32" s="54">
        <x:v>0</x:v>
      </x:c>
      <x:c r="J32" s="54">
        <x:v>0</x:v>
      </x:c>
      <x:c r="K32" s="54">
        <x:v>0</x:v>
      </x:c>
      <x:c r="L32" s="54">
        <x:v>0</x:v>
      </x:c>
      <x:c r="M32" s="54">
        <x:v>0</x:v>
      </x:c>
      <x:c r="N32" s="54">
        <x:v>0</x:v>
      </x:c>
      <x:c r="P32" s="62">
        <x:f>SUM(C32:N32)</x:f>
        <x:v>1844.92</x:v>
      </x:c>
    </x:row>
    <x:row r="37" spans="2:3" x14ac:dyDescent="0.3">
      <x:c r="B37" t="s">
        <x:v>43</x:v>
      </x:c>
    </x:row>
    <x:row r="39" spans="2:3" x14ac:dyDescent="0.3">
      <x:c r="B39" s="65" t="s">
        <x:v>42</x:v>
      </x:c>
      <x:c r="C39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4F4836-8F01-4517-ACDB-802948CBA852}" mc:Ignorable="x14ac xr xr2 xr3">
  <x:dimension ref="B1:P39"/>
  <x:sheetViews>
    <x:sheetView tabSelected="1" workbookViewId="0">
      <x:selection activeCell="H14" sqref="H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9" t="s">
        <x:v>9</x:v>
      </x:c>
    </x:row>
    <x:row r="2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95</x:v>
      </x:c>
    </x:row>
    <x:row r="7">
      <x:c r="B7" s="9" t="s">
        <x:v>21</x:v>
      </x:c>
      <x:c r="C7" s="37">
        <x:v>20</x:v>
      </x:c>
      <x:c r="D7" s="37">
        <x:v>12</x:v>
      </x:c>
      <x:c r="E7" s="37">
        <x:v>19</x:v>
      </x:c>
      <x:c r="F7" s="37">
        <x:v>21</x:v>
      </x:c>
      <x:c r="G7" s="37">
        <x:v>18</x:v>
      </x:c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90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20.5</x:v>
      </x:c>
      <x:c r="D11" s="11">
        <x:v>12</x:v>
      </x:c>
      <x:c r="E11" s="11">
        <x:v>19</x:v>
      </x:c>
      <x:c r="F11" s="11">
        <x:v>21</x:v>
      </x:c>
      <x:c r="G11" s="11">
        <x:v>18.5</x:v>
      </x:c>
      <x:c r="H11" s="11"/>
      <x:c r="I11" s="11"/>
      <x:c r="J11" s="11"/>
      <x:c r="K11" s="11"/>
      <x:c r="L11" s="11"/>
      <x:c r="M11" s="11"/>
      <x:c r="N11" s="11"/>
      <x:c r="P11" s="59">
        <x:f>SUM(C11:N11)</x:f>
        <x:v>91</x:v>
      </x:c>
    </x:row>
    <x:row r="12">
      <x:c r="B12" s="9" t="s">
        <x:v>16</x:v>
      </x:c>
      <x:c r="C12" s="12">
        <x:v>1.5</x:v>
      </x:c>
      <x:c r="D12" s="12">
        <x:v>9</x:v>
      </x:c>
      <x:c r="E12" s="12">
        <x:v>0</x:v>
      </x:c>
      <x:c r="F12" s="12"/>
      <x:c r="G12" s="12">
        <x:v>0</x:v>
      </x:c>
      <x:c r="H12" s="12"/>
      <x:c r="I12" s="12"/>
      <x:c r="J12" s="12"/>
      <x:c r="K12" s="12"/>
      <x:c r="L12" s="12"/>
      <x:c r="M12" s="12"/>
      <x:c r="N12" s="12"/>
      <x:c r="P12" s="59">
        <x:f>SUM(C12:N12)</x:f>
        <x:v>10.5</x:v>
      </x:c>
    </x:row>
    <x:row r="13">
      <x:c r="B13" s="9" t="s">
        <x:v>17</x:v>
      </x:c>
      <x:c r="C13" s="12"/>
      <x:c r="D13" s="12"/>
      <x:c r="E13" s="12">
        <x:v>2</x:v>
      </x:c>
      <x:c r="F13" s="12"/>
      <x:c r="G13" s="12"/>
      <x:c r="H13" s="12">
        <x:v>0.5</x:v>
      </x:c>
      <x:c r="I13" s="12"/>
      <x:c r="J13" s="12"/>
      <x:c r="K13" s="12"/>
      <x:c r="L13" s="12"/>
      <x:c r="M13" s="12"/>
      <x:c r="N13" s="12"/>
      <x:c r="P13" s="59">
        <x:f>SUM(C13:N13)</x:f>
        <x:v>2.5</x:v>
      </x:c>
    </x:row>
    <x:row r="14">
      <x:c r="B14" s="67" t="s">
        <x:v>45</x:v>
      </x:c>
      <x:c r="C14" s="68"/>
      <x:c r="D14" s="68"/>
      <x:c r="E14" s="68"/>
      <x:c r="F14" s="68"/>
      <x:c r="G14" s="68"/>
      <x:c r="H14" s="68"/>
      <x:c r="I14" s="68"/>
      <x:c r="J14" s="68"/>
      <x:c r="K14" s="68"/>
      <x:c r="L14" s="68"/>
      <x:c r="M14" s="68"/>
      <x:c r="N14" s="68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  <x:v>9732.2</x:v>
      </x:c>
      <x:c r="D18" s="10">
        <x:f>D11*Params!$C$5*(1-Params!$C$3)-Params!$C$4</x:f>
        <x:v>5665.8</x:v>
      </x:c>
      <x:c r="E18" s="10">
        <x:f>E11*Params!$C$5*(1-Params!$C$3)-Params!$C$4</x:f>
        <x:v>9014.6</x:v>
      </x:c>
      <x:c r="F18" s="10">
        <x:f>F11*Params!$C$5*(1-Params!$C$3)-Params!$C$4</x:f>
        <x:v>9971.4</x:v>
      </x:c>
      <x:c r="G18" s="10">
        <x:f>G11*Params!$C$5*(1-Params!$C$3)-Params!$C$4</x:f>
      </x:c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43159.4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43159.4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5323.49</x:v>
      </x:c>
      <x:c r="D23" s="10">
        <x:v>5323.49</x:v>
      </x:c>
      <x:c r="E23" s="10">
        <x:v>4844.77</x:v>
      </x:c>
      <x:c r="F23" s="10">
        <x:v>5323.49</x:v>
      </x:c>
      <x:c r="G23" s="10">
        <x:v>5323.49</x:v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26138.729999999996</x:v>
      </x:c>
    </x:row>
    <x:row r="24">
      <x:c r="B24" s="9" t="s">
        <x:v>8</x:v>
      </x:c>
      <x:c r="C24" s="10">
        <x:f>1114.63+1883.75</x:f>
        <x:v>2998.38</x:v>
      </x:c>
      <x:c r="D24" s="10">
        <x:f>1114.63+1887.71</x:f>
        <x:v>3002.34</x:v>
      </x:c>
      <x:c r="E24" s="10">
        <x:f>1019.8+1744.53</x:f>
        <x:v>2764.33</x:v>
      </x:c>
      <x:c r="F24" s="10">
        <x:f>1114.63+1883.75</x:f>
        <x:v>2998.38</x:v>
      </x:c>
      <x:c r="G24" s="10">
        <x:f>1114.63+1907.89</x:f>
      </x:c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14785.95</x:v>
      </x:c>
    </x:row>
    <x:row r="25">
      <x:c r="B25" s="9" t="s">
        <x:v>40</x:v>
      </x:c>
      <x:c r="C25" s="10">
        <x:v>0</x:v>
      </x:c>
      <x:c r="D25" s="10">
        <x:v>0</x:v>
      </x:c>
      <x:c r="E25" s="10">
        <x:v>0</x:v>
      </x:c>
      <x:c r="F25" s="10">
        <x:v>0</x:v>
      </x:c>
      <x:c r="G25" s="10">
        <x:v>0</x:v>
      </x:c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55" t="s">
        <x:v>44</x:v>
      </x:c>
      <x:c r="C26" s="56"/>
      <x:c r="D26" s="56"/>
      <x:c r="E26" s="56"/>
      <x:c r="F26" s="56"/>
      <x:c r="G26" s="56"/>
      <x:c r="H26" s="56"/>
      <x:c r="I26" s="56"/>
      <x:c r="J26" s="56"/>
      <x:c r="K26" s="56"/>
      <x:c r="L26" s="56"/>
      <x:c r="M26" s="56"/>
      <x:c r="N26" s="56"/>
      <x:c r="O26" s="4"/>
      <x:c r="P26" s="43">
        <x:f>SUM(C26:N26)</x:f>
        <x:v>0</x:v>
      </x:c>
    </x:row>
    <x:row r="27">
      <x:c r="B27" s="8" t="s">
        <x:v>3</x:v>
      </x:c>
      <x:c r="C27" s="44">
        <x:f>SUM(C23:C26)</x:f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40924.67999999999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2234.720000000002</x:v>
      </x:c>
    </x:row>
    <x:row r="31">
      <x:c r="B31" s="63" t="s">
        <x:v>37</x:v>
      </x:c>
      <x:c r="C31" s="54">
        <x:v>0</x:v>
      </x:c>
      <x:c r="D31" s="54">
        <x:v>0</x:v>
      </x:c>
      <x:c r="E31" s="54">
        <x:v>0</x:v>
      </x:c>
      <x:c r="F31" s="54">
        <x:v>0</x:v>
      </x:c>
      <x:c r="G31" s="54">
        <x:v>0</x:v>
      </x:c>
      <x:c r="H31" s="54"/>
      <x:c r="I31" s="54"/>
      <x:c r="J31" s="54"/>
      <x:c r="K31" s="54"/>
      <x:c r="L31" s="54"/>
      <x:c r="M31" s="54"/>
      <x:c r="N31" s="54"/>
      <x:c r="P31" s="62">
        <x:f>SUM(C31:N31)</x:f>
        <x:v>0</x:v>
      </x:c>
    </x:row>
    <x:row r="32">
      <x:c r="B32" s="63" t="s">
        <x:v>38</x:v>
      </x:c>
      <x:c r="C32" s="54">
        <x:v>0</x:v>
      </x:c>
      <x:c r="D32" s="54">
        <x:v>0</x:v>
      </x:c>
      <x:c r="E32" s="54">
        <x:v>0</x:v>
      </x:c>
      <x:c r="F32" s="54">
        <x:v>0</x:v>
      </x:c>
      <x:c r="G32" s="54">
        <x:v>0</x:v>
      </x:c>
      <x:c r="H32" s="54"/>
      <x:c r="I32" s="54"/>
      <x:c r="J32" s="54"/>
      <x:c r="K32" s="54"/>
      <x:c r="L32" s="54"/>
      <x:c r="M32" s="54"/>
      <x:c r="N32" s="54"/>
      <x:c r="P32" s="62">
        <x:f>SUM(C32:N32)</x:f>
        <x:v>0</x:v>
      </x:c>
    </x:row>
    <x:row r="37">
      <x:c r="B37" t="s">
        <x:v>43</x:v>
      </x:c>
    </x:row>
    <x:row r="39">
      <x:c r="B39" s="65" t="s">
        <x:v>42</x:v>
      </x:c>
      <x:c r="C39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1" t="s">
        <x:v>23</x:v>
      </x:c>
      <x:c r="C2" s="72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3" t="s">
        <x:v>33</x:v>
      </x:c>
      <x:c r="C2" s="73"/>
    </x:row>
    <x:row r="3" spans="2:3" ht="16.95" customHeight="1" x14ac:dyDescent="0.3">
      <x:c r="B3" s="38" t="s">
        <x:v>34</x:v>
      </x:c>
      <x:c r="C3" s="39">
        <x:f>('2023'!P29)+'2024'!P29</x:f>
        <x:v>5391.3700000000044</x:v>
      </x:c>
    </x:row>
    <x:row r="4" spans="2:3" ht="16.95" customHeight="1" x14ac:dyDescent="0.3">
      <x:c r="B4" s="38" t="s">
        <x:v>39</x:v>
      </x:c>
      <x:c r="C4" s="40">
        <x:f>'2023'!P12+15+'2024'!P12</x:f>
        <x:v>52.5</x:v>
      </x:c>
    </x:row>
  </x:sheetData>
  <x:mergeCells count="1">
    <x:mergeCell ref="B2:C2"/>
  </x:mergeCells>
  <x:pageMargins left="0.7" right="0.7" top="0.75" bottom="0.75" header="0.3" footer="0.3"/>
  <x:pageSetup orientation="portrait" r:id="rId1"/>
  <x:legacy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2024-06-04T16:42:18Z</dcterms:modified>
</cp:coreProperties>
</file>