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1FE40C51-7BEA-48C6-9A80-9B94A61A42BE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'2022'!#REF!</x:definedName>
    <x:definedName name="FRAIS_KM" localSheetId="1">'2023'!#REF!</x:definedName>
    <x:definedName name="FRAIS_KM" localSheetId="2">'2024'!#REF!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'2022'!#REF!</x:definedName>
    <x:definedName name="NOMBRE_KM" localSheetId="1">'2023'!#REF!</x:definedName>
    <x:definedName name="NOMBRE_KM" localSheetId="2">'2024'!#REF!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'2022'!$B$29</x:definedName>
    <x:definedName name="SOLDE" localSheetId="1">'2023'!$B$30</x:definedName>
    <x:definedName name="SOLDE" localSheetId="2">'2024'!$B$30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 localSheetId="0">'2022'!#REF!</x:definedName>
    <x:definedName name="SORTIES_FRAIS_KM" localSheetId="1">'2023'!$B$24</x:definedName>
    <x:definedName name="SORTIES_FRAIS_KM" localSheetId="2">'2024'!#REF!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 localSheetId="2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B341B155-65EB-463C-B0DA-23901CE823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N24" authorId="1" shapeId="0" xr:uid="{15AA6F9A-6218-47E4-AB1B-DC58A1D06A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C8879B0B-B460-4705-ADB0-7ED8CFC5B1E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FD487F4F-064E-4A51-8409-FD689B3E6D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a partir du févier 2024 (500 Euro par mois)</t>
        </r>
      </text>
    </comment>
  </commentList>
</comments>
</file>

<file path=xl/sharedStrings.xml><?xml version="1.0" encoding="utf-8"?>
<sst xmlns="http://schemas.openxmlformats.org/spreadsheetml/2006/main" count="114" uniqueCount="43">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</sst>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2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1" fontId="9" fillId="0" borderId="10" xfId="0" applyNumberFormat="1" applyFont="1" applyBorder="1"/>
    <x:xf numFmtId="4" fontId="4" fillId="11" borderId="2" xfId="0" applyNumberFormat="1" applyFont="1" applyFill="1" applyBorder="1"/>
    <x:xf numFmtId="0" fontId="0" fillId="12" borderId="1" xfId="0" applyFill="1" applyBorder="1" applyProtection="1">
      <x:protection locked="0"/>
    </x:xf>
    <x:xf numFmtId="0" fontId="0" fillId="12" borderId="1" xfId="0" applyFill="1" applyBorder="1"/>
    <x:xf numFmtId="0" fontId="1" fillId="12" borderId="1" xfId="0" applyFont="1" applyFill="1" applyBorder="1" applyAlignment="1">
      <x:alignment horizontal="center"/>
    </x:xf>
    <x:xf numFmtId="4" fontId="4" fillId="0" borderId="2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9"/>
  <x:sheetViews>
    <x:sheetView topLeftCell="D1" workbookViewId="0">
      <x:selection activeCell="E36" sqref="E3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7" t="s">
        <x:v>9</x:v>
      </x:c>
    </x:row>
    <x:row r="2" spans="2:16" x14ac:dyDescent="0.3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57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21</x:v>
      </x:c>
      <x:c r="M7" s="37">
        <x:v>20</x:v>
      </x:c>
      <x:c r="N7" s="37">
        <x:v>22</x:v>
      </x:c>
      <x:c r="O7" s="36"/>
      <x:c r="P7" s="57">
        <x:f>SUM(C7:N7)</x:f>
        <x:v>63</x:v>
      </x:c>
    </x:row>
    <x:row r="8" spans="2:16" x14ac:dyDescent="0.3">
      <x:c r="B8" s="18" t="s">
        <x:v>22</x:v>
      </x:c>
      <x:c r="C8" s="61">
        <x:f t="shared" ref="C8:N8" si="0">C7-C6</x:f>
        <x:v>0</x:v>
      </x:c>
      <x:c r="D8" s="61">
        <x:f t="shared" si="0"/>
        <x:v>0</x:v>
      </x:c>
      <x:c r="E8" s="61">
        <x:f t="shared" si="0"/>
        <x:v>0</x:v>
      </x:c>
      <x:c r="F8" s="61">
        <x:f t="shared" si="0"/>
        <x:v>0</x:v>
      </x:c>
      <x:c r="G8" s="61">
        <x:f t="shared" si="0"/>
        <x:v>0</x:v>
      </x:c>
      <x:c r="H8" s="61">
        <x:f t="shared" si="0"/>
        <x:v>0</x:v>
      </x:c>
      <x:c r="I8" s="61">
        <x:f t="shared" si="0"/>
        <x:v>0</x:v>
      </x:c>
      <x:c r="J8" s="61">
        <x:f t="shared" si="0"/>
        <x:v>0</x:v>
      </x:c>
      <x:c r="K8" s="61">
        <x:f t="shared" si="0"/>
        <x:v>0</x:v>
      </x:c>
      <x:c r="L8" s="61">
        <x:f t="shared" si="0"/>
        <x:v>2</x:v>
      </x:c>
      <x:c r="M8" s="61">
        <x:f t="shared" si="0"/>
        <x:v>1</x:v>
      </x:c>
      <x:c r="N8" s="61">
        <x:f t="shared" si="0"/>
        <x:v>3</x:v>
      </x:c>
      <x:c r="O8" s="36"/>
      <x:c r="P8" s="57">
        <x:f>SUM(C8:N8)</x:f>
        <x:v>6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21</x:v>
      </x:c>
      <x:c r="M11" s="11">
        <x:v>20</x:v>
      </x:c>
      <x:c r="N11" s="11">
        <x:v>22</x:v>
      </x:c>
      <x:c r="P11" s="58">
        <x:f>SUM(C11:N11)</x:f>
        <x:v>63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2</x:v>
      </x:c>
      <x:c r="N14" s="23"/>
      <x:c r="P14" s="58">
        <x:f>SUM(C14:N14)</x:f>
        <x:v>2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8619</x:v>
      </x:c>
      <x:c r="M17" s="10">
        <x:f>M11*Params!$C$5*(1-Params!$C$3)-Params!$C$4</x:f>
        <x:v>8205</x:v>
      </x:c>
      <x:c r="N17" s="10">
        <x:f>N11*Params!$C$5*(1-Params!$C$3)-Params!$C$4</x:f>
        <x:v>9033</x:v>
      </x:c>
      <x:c r="O17" s="4"/>
      <x:c r="P17" s="41">
        <x:f>SUM(C17:N17)</x:f>
        <x:v>25857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1800</x:v>
      </x:c>
      <x:c r="N18" s="10"/>
      <x:c r="O18" s="4"/>
      <x:c r="P18" s="41">
        <x:f>SUM(C18:N18)</x:f>
        <x:v>1800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8619</x:v>
      </x:c>
      <x:c r="M19" s="28">
        <x:f t="shared" si="1"/>
        <x:v>10005</x:v>
      </x:c>
      <x:c r="N19" s="28">
        <x:f t="shared" si="1"/>
        <x:v>9033</x:v>
      </x:c>
      <x:c r="O19" s="5"/>
      <x:c r="P19" s="42">
        <x:f>SUM(C19:O19)</x:f>
        <x:v>27657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5031.58</x:v>
      </x:c>
      <x:c r="M22" s="10">
        <x:v>5039.75</x:v>
      </x:c>
      <x:c r="N22" s="10">
        <x:v>5009.2700000000004</x:v>
      </x:c>
      <x:c r="O22" s="4"/>
      <x:c r="P22" s="43">
        <x:f>SUM(C22:N22)</x:f>
        <x:v>15080.6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1023.51+1731.41</x:f>
        <x:v>2754.92</x:v>
      </x:c>
      <x:c r="M23" s="10">
        <x:f>1024.46+1734.08</x:f>
        <x:v>2758.54</x:v>
      </x:c>
      <x:c r="N23" s="10">
        <x:f>1152.62+1936.74</x:f>
        <x:v>3089.3599999999997</x:v>
      </x:c>
      <x:c r="O23" s="4"/>
      <x:c r="P23" s="43">
        <x:f>SUM(C23:N23)</x:f>
        <x:v>8602.82</x:v>
      </x:c>
    </x:row>
    <x:row r="24" spans="2:16" x14ac:dyDescent="0.3">
      <x:c r="B24" s="54" t="s">
        <x:v>38</x:v>
      </x:c>
      <x:c r="C24" s="55"/>
      <x:c r="D24" s="55"/>
      <x:c r="E24" s="55"/>
      <x:c r="F24" s="55"/>
      <x:c r="G24" s="55"/>
      <x:c r="H24" s="55"/>
      <x:c r="I24" s="55"/>
      <x:c r="J24" s="55"/>
      <x:c r="K24" s="55"/>
      <x:c r="L24" s="55"/>
      <x:c r="M24" s="55"/>
      <x:c r="N24" s="62">
        <x:v>1200</x:v>
      </x:c>
      <x:c r="O24" s="4"/>
      <x:c r="P24" s="43">
        <x:f>SUM(C24:N24)</x:f>
        <x:v>1200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7786.5</x:v>
      </x:c>
      <x:c r="M25" s="44">
        <x:f t="shared" si="2"/>
        <x:v>7798.29</x:v>
      </x:c>
      <x:c r="N25" s="44">
        <x:f t="shared" si="2"/>
        <x:v>9298.630000000001</x:v>
      </x:c>
      <x:c r="O25" s="4"/>
      <x:c r="P25" s="60">
        <x:f>SUM(C25:N25)</x:f>
        <x:v>24883.420000000002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63" t="s">
        <x:v>39</x:v>
      </x:c>
      <x:c r="C27" s="64"/>
      <x:c r="D27" s="64"/>
      <x:c r="E27" s="64"/>
      <x:c r="F27" s="64"/>
      <x:c r="G27" s="64"/>
      <x:c r="H27" s="64"/>
      <x:c r="I27" s="64"/>
      <x:c r="J27" s="64"/>
      <x:c r="K27" s="64"/>
      <x:c r="L27" s="64"/>
      <x:c r="M27" s="64"/>
      <x:c r="N27" s="64">
        <x:v>600</x:v>
      </x:c>
      <x:c r="P27" s="65">
        <x:f>SUM(C27:N27)</x:f>
        <x:v>600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C19-C25</x:f>
        <x:v>0</x:v>
      </x:c>
      <x:c r="D29" s="47">
        <x:f t="shared" si="3"/>
        <x:v>0</x:v>
      </x:c>
      <x:c r="E29" s="47">
        <x:f t="shared" si="3"/>
        <x:v>0</x:v>
      </x:c>
      <x:c r="F29" s="47">
        <x:f t="shared" si="3"/>
        <x:v>0</x:v>
      </x:c>
      <x:c r="G29" s="47">
        <x:f t="shared" si="3"/>
        <x:v>0</x:v>
      </x:c>
      <x:c r="H29" s="47">
        <x:f t="shared" si="3"/>
        <x:v>0</x:v>
      </x:c>
      <x:c r="I29" s="47">
        <x:f t="shared" si="3"/>
        <x:v>0</x:v>
      </x:c>
      <x:c r="J29" s="47">
        <x:f t="shared" si="3"/>
        <x:v>0</x:v>
      </x:c>
      <x:c r="K29" s="47">
        <x:f t="shared" si="3"/>
        <x:v>0</x:v>
      </x:c>
      <x:c r="L29" s="47">
        <x:f t="shared" si="3"/>
        <x:v>832.5</x:v>
      </x:c>
      <x:c r="M29" s="47">
        <x:f t="shared" si="3"/>
        <x:v>2206.71</x:v>
      </x:c>
      <x:c r="N29" s="47">
        <x:f t="shared" si="3"/>
        <x:v>-265.63000000000102</x:v>
      </x:c>
      <x:c r="P29" s="59">
        <x:f>SUM(C29:O29)</x:f>
        <x:v>2773.579999999999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0"/>
  <x:sheetViews>
    <x:sheetView workbookViewId="0">
      <x:selection activeCell="L22" sqref="L2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7" t="s">
        <x:v>9</x:v>
      </x:c>
    </x:row>
    <x:row r="2" spans="2:16" x14ac:dyDescent="0.3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20</x:v>
      </x:c>
      <x:c r="F7" s="37">
        <x:v>19</x:v>
      </x:c>
      <x:c r="G7" s="37">
        <x:v>23</x:v>
      </x:c>
      <x:c r="H7" s="37">
        <x:v>22</x:v>
      </x:c>
      <x:c r="I7" s="37">
        <x:v>21</x:v>
      </x:c>
      <x:c r="J7" s="37">
        <x:v>23</x:v>
      </x:c>
      <x:c r="K7" s="37">
        <x:v>21</x:v>
      </x:c>
      <x:c r="L7" s="37">
        <x:v>22</x:v>
      </x:c>
      <x:c r="M7" s="37">
        <x:v>19</x:v>
      </x:c>
      <x:c r="N7" s="37">
        <x:v>20</x:v>
      </x:c>
      <x:c r="O7" s="36"/>
      <x:c r="P7" s="57">
        <x:f>SUM(C7:N7)</x:f>
        <x:v>252</x:v>
      </x:c>
    </x:row>
    <x:row r="8" spans="2:16" x14ac:dyDescent="0.3">
      <x:c r="B8" s="18" t="s">
        <x:v>22</x:v>
      </x:c>
      <x:c r="C8" s="61">
        <x:f t="shared" ref="C8:N8" si="0">C7-C6</x:f>
        <x:v>3</x:v>
      </x:c>
      <x:c r="D8" s="61">
        <x:f t="shared" si="0"/>
        <x:v>1</x:v>
      </x:c>
      <x:c r="E8" s="61">
        <x:f t="shared" si="0"/>
        <x:v>1</x:v>
      </x:c>
      <x:c r="F8" s="61">
        <x:f t="shared" si="0"/>
        <x:v>0</x:v>
      </x:c>
      <x:c r="G8" s="61">
        <x:f t="shared" si="0"/>
        <x:v>4</x:v>
      </x:c>
      <x:c r="H8" s="61">
        <x:f t="shared" si="0"/>
        <x:v>3</x:v>
      </x:c>
      <x:c r="I8" s="61">
        <x:f t="shared" si="0"/>
        <x:v>2</x:v>
      </x:c>
      <x:c r="J8" s="61">
        <x:f t="shared" si="0"/>
        <x:v>4</x:v>
      </x:c>
      <x:c r="K8" s="61">
        <x:f t="shared" si="0"/>
        <x:v>2</x:v>
      </x:c>
      <x:c r="L8" s="61">
        <x:f t="shared" si="0"/>
        <x:v>3</x:v>
      </x:c>
      <x:c r="M8" s="61">
        <x:f t="shared" si="0"/>
        <x:v>0</x:v>
      </x:c>
      <x:c r="N8" s="61">
        <x:f t="shared" si="0"/>
        <x:v>1</x:v>
      </x:c>
      <x:c r="O8" s="36"/>
      <x:c r="P8" s="57">
        <x:f>SUM(C8:N8)</x:f>
        <x:v>24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20</x:v>
      </x:c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21</x:v>
      </x:c>
      <x:c r="J11" s="11">
        <x:v>22</x:v>
      </x:c>
      <x:c r="K11" s="11">
        <x:v>21</x:v>
      </x:c>
      <x:c r="L11" s="11">
        <x:v>22</x:v>
      </x:c>
      <x:c r="M11" s="11">
        <x:v>19</x:v>
      </x:c>
      <x:c r="N11" s="11">
        <x:v>20</x:v>
      </x:c>
      <x:c r="P11" s="58">
        <x:f>SUM(C11:N11)</x:f>
        <x:v>247</x:v>
      </x:c>
    </x:row>
    <x:row r="12" spans="2:16" x14ac:dyDescent="0.3">
      <x:c r="B12" s="9" t="s">
        <x:v>16</x:v>
      </x:c>
      <x:c r="C12" s="12"/>
      <x:c r="D12" s="12"/>
      <x:c r="E12" s="12">
        <x:v>3</x:v>
      </x:c>
      <x:c r="F12" s="12"/>
      <x:c r="G12" s="12"/>
      <x:c r="H12" s="12"/>
      <x:c r="I12" s="12"/>
      <x:c r="J12" s="12"/>
      <x:c r="K12" s="12"/>
      <x:c r="L12" s="12"/>
      <x:c r="M12" s="12">
        <x:v>2</x:v>
      </x:c>
      <x:c r="N12" s="12"/>
      <x:c r="P12" s="58">
        <x:f>SUM(C12:N12)</x:f>
        <x:v>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>
        <x:v>1</x:v>
      </x:c>
      <x:c r="G14" s="23">
        <x:v>4</x:v>
      </x:c>
      <x:c r="H14" s="23"/>
      <x:c r="I14" s="23">
        <x:v>1</x:v>
      </x:c>
      <x:c r="J14" s="23">
        <x:v>1</x:v>
      </x:c>
      <x:c r="K14" s="23"/>
      <x:c r="L14" s="23"/>
      <x:c r="M14" s="23">
        <x:v>1</x:v>
      </x:c>
      <x:c r="N14" s="23"/>
      <x:c r="P14" s="58">
        <x:f>SUM(C14:N14)</x:f>
        <x:v>8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9033</x:v>
      </x:c>
      <x:c r="D17" s="10">
        <x:f>D11*Params!$C$5*(1-Params!$C$3)-Params!$C$4</x:f>
        <x:v>8205</x:v>
      </x:c>
      <x:c r="E17" s="10">
        <x:f>E11*Params!$C$5*(1-Params!$C$3)-Params!$C$4</x:f>
        <x:v>8205</x:v>
      </x:c>
      <x:c r="F17" s="10">
        <x:f>F11*Params!$C$5*(1-Params!$C$3)-Params!$C$4</x:f>
        <x:v>7791</x:v>
      </x:c>
      <x:c r="G17" s="10">
        <x:f>G11*Params!$C$5*(1-Params!$C$3)-Params!$C$4</x:f>
        <x:v>7791</x:v>
      </x:c>
      <x:c r="H17" s="10">
        <x:f>H11*Params!$C$5*(1-Params!$C$3)-Params!$C$4</x:f>
        <x:v>9033</x:v>
      </x:c>
      <x:c r="I17" s="10">
        <x:f>I11*Params!$C$5*(1-Params!$C$3)-Params!$C$4</x:f>
        <x:v>8619</x:v>
      </x:c>
      <x:c r="J17" s="10">
        <x:f>J11*Params!$C$5*(1-Params!$C$3)-Params!$C$4</x:f>
        <x:v>9033</x:v>
      </x:c>
      <x:c r="K17" s="10">
        <x:f>K11*Params!$C$5*(1-Params!$C$3)-Params!$C$4</x:f>
        <x:v>8619</x:v>
      </x:c>
      <x:c r="L17" s="10">
        <x:f>L11*Params!$C$5*(1-Params!$C$3)-Params!$C$4</x:f>
        <x:v>9033</x:v>
      </x:c>
      <x:c r="M17" s="10">
        <x:f>M11*Params!$C$5*(1-Params!$C$3)-Params!$C$4</x:f>
        <x:v>7791</x:v>
      </x:c>
      <x:c r="N17" s="10">
        <x:f>N11*Params!$C$5*(1-Params!$C$3)-Params!$C$4</x:f>
        <x:v>8205</x:v>
      </x:c>
      <x:c r="O17" s="4"/>
      <x:c r="P17" s="41">
        <x:f>SUM(C17:N17)</x:f>
        <x:v>101358</x:v>
      </x:c>
    </x:row>
    <x:row r="18" spans="2:16" x14ac:dyDescent="0.3">
      <x:c r="B18" s="9" t="s">
        <x:v>15</x:v>
      </x:c>
      <x:c r="C18" s="10"/>
      <x:c r="D18" s="10"/>
      <x:c r="E18" s="10"/>
      <x:c r="F18" s="10">
        <x:v>900</x:v>
      </x:c>
      <x:c r="G18" s="10">
        <x:v>3600</x:v>
      </x:c>
      <x:c r="H18" s="10"/>
      <x:c r="I18" s="10">
        <x:v>900</x:v>
      </x:c>
      <x:c r="J18" s="10">
        <x:v>900</x:v>
      </x:c>
      <x:c r="K18" s="10"/>
      <x:c r="L18" s="10"/>
      <x:c r="M18" s="10">
        <x:v>900</x:v>
      </x:c>
      <x:c r="N18" s="10"/>
      <x:c r="O18" s="4"/>
      <x:c r="P18" s="41">
        <x:f>SUM(C18:N18)</x:f>
        <x:v>7200</x:v>
      </x:c>
    </x:row>
    <x:row r="19" spans="2:16" x14ac:dyDescent="0.3">
      <x:c r="B19" s="27" t="s">
        <x:v>2</x:v>
      </x:c>
      <x:c r="C19" s="28">
        <x:f t="shared" ref="C19:N19" si="1">SUM(C17:C18)</x:f>
        <x:v>9033</x:v>
      </x:c>
      <x:c r="D19" s="28">
        <x:f t="shared" si="1"/>
        <x:v>8205</x:v>
      </x:c>
      <x:c r="E19" s="28">
        <x:f t="shared" si="1"/>
        <x:v>8205</x:v>
      </x:c>
      <x:c r="F19" s="28">
        <x:f t="shared" si="1"/>
        <x:v>8691</x:v>
      </x:c>
      <x:c r="G19" s="28">
        <x:f t="shared" si="1"/>
        <x:v>11391</x:v>
      </x:c>
      <x:c r="H19" s="28">
        <x:f t="shared" si="1"/>
        <x:v>9033</x:v>
      </x:c>
      <x:c r="I19" s="28">
        <x:f t="shared" si="1"/>
        <x:v>9519</x:v>
      </x:c>
      <x:c r="J19" s="28">
        <x:f t="shared" si="1"/>
        <x:v>9933</x:v>
      </x:c>
      <x:c r="K19" s="28">
        <x:f t="shared" si="1"/>
        <x:v>8619</x:v>
      </x:c>
      <x:c r="L19" s="28">
        <x:f t="shared" si="1"/>
        <x:v>9033</x:v>
      </x:c>
      <x:c r="M19" s="28">
        <x:f t="shared" si="1"/>
        <x:v>8691</x:v>
      </x:c>
      <x:c r="N19" s="28">
        <x:f t="shared" si="1"/>
        <x:v>8205</x:v>
      </x:c>
      <x:c r="O19" s="5"/>
      <x:c r="P19" s="42">
        <x:f>SUM(C19:N19)</x:f>
        <x:v>108558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5017.92</x:v>
      </x:c>
      <x:c r="D22" s="10">
        <x:v>5022.84</x:v>
      </x:c>
      <x:c r="E22" s="10">
        <x:v>5043.62</x:v>
      </x:c>
      <x:c r="F22" s="10">
        <x:v>5043.62</x:v>
      </x:c>
      <x:c r="G22" s="10">
        <x:v>5043.62</x:v>
      </x:c>
      <x:c r="H22" s="10">
        <x:v>5043.62</x:v>
      </x:c>
      <x:c r="I22" s="10">
        <x:v>5043.62</x:v>
      </x:c>
      <x:c r="J22" s="10">
        <x:v>5043.62</x:v>
      </x:c>
      <x:c r="K22" s="10">
        <x:v>5043.62</x:v>
      </x:c>
      <x:c r="L22" s="10">
        <x:v>7543.62</x:v>
      </x:c>
      <x:c r="M22" s="10">
        <x:v>5043.62</x:v>
      </x:c>
      <x:c r="N22" s="10">
        <x:v>5043.62</x:v>
      </x:c>
      <x:c r="O22" s="4"/>
      <x:c r="P22" s="43">
        <x:f>SUM(C22:N22)</x:f>
        <x:v>62976.960000000014</x:v>
      </x:c>
    </x:row>
    <x:row r="23" spans="2:16" x14ac:dyDescent="0.3">
      <x:c r="B23" s="9" t="s">
        <x:v>8</x:v>
      </x:c>
      <x:c r="C23" s="10">
        <x:f>1091.2+1834.21</x:f>
        <x:v>2925.41</x:v>
      </x:c>
      <x:c r="D23" s="10">
        <x:f>1092.28+1835.95</x:f>
        <x:v>2928.23</x:v>
      </x:c>
      <x:c r="E23" s="10">
        <x:f>1029.5+1736.67</x:f>
        <x:v>2766.17</x:v>
      </x:c>
      <x:c r="F23" s="10">
        <x:f>1029.5+1744.56</x:f>
        <x:v>2774.06</x:v>
      </x:c>
      <x:c r="G23" s="10">
        <x:f>1029.5+1739.17</x:f>
        <x:v>2768.67</x:v>
      </x:c>
      <x:c r="H23" s="10">
        <x:f t="shared" ref="H23:M23" si="2">1029.5+1737.92</x:f>
        <x:v>2767.42</x:v>
      </x:c>
      <x:c r="I23" s="10">
        <x:f t="shared" si="2"/>
        <x:v>2767.42</x:v>
      </x:c>
      <x:c r="J23" s="10">
        <x:f t="shared" si="2"/>
        <x:v>2767.42</x:v>
      </x:c>
      <x:c r="K23" s="10">
        <x:f t="shared" si="2"/>
        <x:v>2767.42</x:v>
      </x:c>
      <x:c r="L23" s="10">
        <x:f t="shared" si="2"/>
        <x:v>2767.42</x:v>
      </x:c>
      <x:c r="M23" s="10">
        <x:f t="shared" si="2"/>
        <x:v>2767.42</x:v>
      </x:c>
      <x:c r="N23" s="10">
        <x:f>1029.5+1743.17</x:f>
        <x:v>2772.67</x:v>
      </x:c>
      <x:c r="O23" s="4"/>
      <x:c r="P23" s="43">
        <x:f>SUM(C23:N23)</x:f>
        <x:v>33539.729999999989</x:v>
      </x:c>
    </x:row>
    <x:row r="24" spans="2:16" x14ac:dyDescent="0.3">
      <x:c r="B24" s="54" t="s">
        <x:v>38</x:v>
      </x:c>
      <x:c r="C24" s="10">
        <x:v>0</x:v>
      </x:c>
      <x:c r="D24" s="10">
        <x:v>0</x:v>
      </x:c>
      <x:c r="E24" s="10">
        <x:v>0</x:v>
      </x:c>
      <x:c r="F24" s="10">
        <x:v>0</x:v>
      </x:c>
      <x:c r="G24" s="10">
        <x:v>0</x:v>
      </x:c>
      <x:c r="H24" s="10">
        <x:v>0</x:v>
      </x:c>
      <x:c r="I24" s="10">
        <x:v>0</x:v>
      </x:c>
      <x:c r="J24" s="10">
        <x:v>3500</x:v>
      </x:c>
      <x:c r="K24" s="10">
        <x:v>0</x:v>
      </x:c>
      <x:c r="L24" s="10">
        <x:v>0</x:v>
      </x:c>
      <x:c r="M24" s="10">
        <x:v>0</x:v>
      </x:c>
      <x:c r="N24" s="10">
        <x:v>500</x:v>
      </x:c>
      <x:c r="O24" s="4"/>
      <x:c r="P24" s="43">
        <x:f>SUM(C24:N24)</x:f>
        <x:v>4000</x:v>
      </x:c>
    </x:row>
    <x:row r="25" spans="2:16" x14ac:dyDescent="0.3">
      <x:c r="B25" s="54" t="s">
        <x:v>41</x:v>
      </x:c>
      <x:c r="C25" s="55"/>
      <x:c r="D25" s="55">
        <x:v>1340.83</x:v>
      </x:c>
      <x:c r="E25" s="55"/>
      <x:c r="F25" s="55"/>
      <x:c r="G25" s="55"/>
      <x:c r="H25" s="55"/>
      <x:c r="I25" s="55"/>
      <x:c r="J25" s="55"/>
      <x:c r="K25" s="55"/>
      <x:c r="L25" s="55"/>
      <x:c r="M25" s="55"/>
      <x:c r="N25" s="55"/>
      <x:c r="O25" s="4"/>
      <x:c r="P25" s="43">
        <x:f>SUM(C25:N25)</x:f>
        <x:v>1340.83</x:v>
      </x:c>
    </x:row>
    <x:row r="26" spans="2:16" x14ac:dyDescent="0.3">
      <x:c r="B26" s="8" t="s">
        <x:v>3</x:v>
      </x:c>
      <x:c r="C26" s="44">
        <x:f t="shared" ref="C26:N26" si="3">SUM(C22:C25)</x:f>
        <x:v>7943.33</x:v>
      </x:c>
      <x:c r="D26" s="44">
        <x:f t="shared" si="3"/>
        <x:v>9291.9</x:v>
      </x:c>
      <x:c r="E26" s="44">
        <x:f t="shared" si="3"/>
        <x:v>7809.79</x:v>
      </x:c>
      <x:c r="F26" s="44">
        <x:f t="shared" si="3"/>
        <x:v>7817.68</x:v>
      </x:c>
      <x:c r="G26" s="44">
        <x:f t="shared" si="3"/>
        <x:v>7812.29</x:v>
      </x:c>
      <x:c r="H26" s="44">
        <x:f t="shared" si="3"/>
        <x:v>7811.04</x:v>
      </x:c>
      <x:c r="I26" s="44">
        <x:f t="shared" si="3"/>
        <x:v>7811.04</x:v>
      </x:c>
      <x:c r="J26" s="44">
        <x:f t="shared" si="3"/>
        <x:v>11311.04</x:v>
      </x:c>
      <x:c r="K26" s="44">
        <x:f t="shared" si="3"/>
        <x:v>7811.04</x:v>
      </x:c>
      <x:c r="L26" s="44">
        <x:f t="shared" si="3"/>
        <x:v>10311.040000000001</x:v>
      </x:c>
      <x:c r="M26" s="44">
        <x:f t="shared" si="3"/>
        <x:v>7811.04</x:v>
      </x:c>
      <x:c r="N26" s="44">
        <x:f t="shared" si="3"/>
        <x:v>8316.2900000000009</x:v>
      </x:c>
      <x:c r="O26" s="4"/>
      <x:c r="P26" s="60">
        <x:f>SUM(C26:N26)</x:f>
        <x:v>101857.51999999999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63" t="s">
        <x:v>39</x:v>
      </x:c>
      <x:c r="C28" s="64">
        <x:v>300</x:v>
      </x:c>
      <x:c r="D28" s="64">
        <x:v>300</x:v>
      </x:c>
      <x:c r="E28" s="64"/>
      <x:c r="F28" s="64"/>
      <x:c r="G28" s="64"/>
      <x:c r="H28" s="64"/>
      <x:c r="I28" s="64"/>
      <x:c r="J28" s="64">
        <x:v>3500</x:v>
      </x:c>
      <x:c r="K28" s="64"/>
      <x:c r="L28" s="64"/>
      <x:c r="M28" s="64"/>
      <x:c r="N28" s="64"/>
      <x:c r="P28" s="65">
        <x:f>SUM(C28:N28)+'2022'!P27</x:f>
        <x:v>4700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4">C19-C26</x:f>
        <x:v>1089.67</x:v>
      </x:c>
      <x:c r="D30" s="47">
        <x:f t="shared" si="4"/>
        <x:v>-1086.8999999999996</x:v>
      </x:c>
      <x:c r="E30" s="47">
        <x:f t="shared" si="4"/>
        <x:v>395.21000000000004</x:v>
      </x:c>
      <x:c r="F30" s="47">
        <x:f t="shared" si="4"/>
        <x:v>873.31999999999971</x:v>
      </x:c>
      <x:c r="G30" s="47">
        <x:f t="shared" si="4"/>
        <x:v>3578.71</x:v>
      </x:c>
      <x:c r="H30" s="47">
        <x:f t="shared" si="4"/>
        <x:v>1221.96</x:v>
      </x:c>
      <x:c r="I30" s="47">
        <x:f t="shared" si="4"/>
        <x:v>1707.96</x:v>
      </x:c>
      <x:c r="J30" s="47">
        <x:f t="shared" si="4"/>
        <x:v>-1378.0400000000009</x:v>
      </x:c>
      <x:c r="K30" s="47">
        <x:f t="shared" si="4"/>
        <x:v>807.96</x:v>
      </x:c>
      <x:c r="L30" s="47">
        <x:f t="shared" si="4"/>
        <x:v>-1278.0400000000009</x:v>
      </x:c>
      <x:c r="M30" s="47">
        <x:f t="shared" si="4"/>
        <x:v>879.96</x:v>
      </x:c>
      <x:c r="N30" s="47">
        <x:f t="shared" si="4"/>
        <x:v>-111.29000000000087</x:v>
      </x:c>
      <x:c r="P30" s="59">
        <x:f>SUM(C30:N30)</x:f>
        <x:v>6700.4799999999977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99752FB-6A54-4C60-B2D0-9C6C75914976}" mc:Ignorable="x14ac xr xr2 xr3">
  <x:dimension ref="B1:P30"/>
  <x:sheetViews>
    <x:sheetView tabSelected="1" topLeftCell="B1" workbookViewId="0">
      <x:selection activeCell="G25" sqref="G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7" t="s">
        <x:v>9</x:v>
      </x:c>
    </x:row>
    <x:row r="2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95</x:v>
      </x:c>
    </x:row>
    <x:row r="7">
      <x:c r="B7" s="9" t="s">
        <x:v>21</x:v>
      </x:c>
      <x:c r="C7" s="37">
        <x:v>22</x:v>
      </x:c>
      <x:c r="D7" s="37">
        <x:v>20</x:v>
      </x:c>
      <x:c r="E7" s="37">
        <x:v>20</x:v>
      </x:c>
      <x:c r="F7" s="37">
        <x:v>21</x:v>
      </x:c>
      <x:c r="G7" s="37">
        <x:v>23</x:v>
      </x:c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102</x:v>
      </x:c>
    </x:row>
    <x:row r="8">
      <x:c r="B8" s="18" t="s">
        <x:v>22</x:v>
      </x:c>
      <x:c r="C8" s="61">
        <x:f>C7-C6</x:f>
      </x:c>
      <x:c r="D8" s="61">
        <x:f>D7-D6</x:f>
      </x:c>
      <x:c r="E8" s="61">
        <x:f>E7-E6</x:f>
      </x:c>
      <x:c r="F8" s="61">
        <x:f>F7-F6</x:f>
      </x:c>
      <x:c r="G8" s="61">
        <x:f>G7-G6</x:f>
      </x:c>
      <x:c r="H8" s="61">
        <x:f>H7-H6</x:f>
      </x:c>
      <x:c r="I8" s="61">
        <x:f>I7-I6</x:f>
      </x:c>
      <x:c r="J8" s="61">
        <x:f>J7-J6</x:f>
      </x:c>
      <x:c r="K8" s="61">
        <x:f>K7-K6</x:f>
      </x:c>
      <x:c r="L8" s="61">
        <x:f>L7-L6</x:f>
      </x:c>
      <x:c r="M8" s="61">
        <x:f>M7-M6</x:f>
      </x:c>
      <x:c r="N8" s="61">
        <x:f>N7-N6</x:f>
      </x:c>
      <x:c r="O8" s="36"/>
      <x:c r="P8" s="57">
        <x:f>SUM(C8:N8)</x:f>
        <x:v>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20</x:v>
      </x:c>
      <x:c r="F11" s="11">
        <x:v>21</x:v>
      </x:c>
      <x:c r="G11" s="11">
        <x:v>23</x:v>
      </x:c>
      <x:c r="H11" s="11"/>
      <x:c r="I11" s="11"/>
      <x:c r="J11" s="11"/>
      <x:c r="K11" s="11"/>
      <x:c r="L11" s="11"/>
      <x:c r="M11" s="11"/>
      <x:c r="N11" s="11"/>
      <x:c r="P11" s="58">
        <x:f>SUM(C11:N11)</x:f>
        <x:v>102</x:v>
      </x:c>
    </x:row>
    <x:row r="12">
      <x:c r="B12" s="9" t="s">
        <x:v>16</x:v>
      </x:c>
      <x:c r="C12" s="12"/>
      <x:c r="D12" s="12">
        <x:v>1</x:v>
      </x:c>
      <x:c r="E12" s="12">
        <x:v>1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>
        <x:v>1</x:v>
      </x:c>
      <x:c r="G14" s="23">
        <x:v>4</x:v>
      </x:c>
      <x:c r="H14" s="23"/>
      <x:c r="I14" s="23"/>
      <x:c r="J14" s="23"/>
      <x:c r="K14" s="23"/>
      <x:c r="L14" s="23"/>
      <x:c r="M14" s="23"/>
      <x:c r="N14" s="23"/>
      <x:c r="P14" s="58">
        <x:f>SUM(C14:N14)</x:f>
        <x:v>5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9033</x:v>
      </x:c>
      <x:c r="D17" s="10">
        <x:f>D11*Params!$C$5*(1-Params!$C$3)-Params!$C$4</x:f>
        <x:v>8205</x:v>
      </x:c>
      <x:c r="E17" s="10">
        <x:f>E11*Params!$C$5*(1-Params!$C$3)-Params!$C$4</x:f>
        <x:v>8205</x:v>
      </x:c>
      <x:c r="F17" s="10">
        <x:f>F11*Params!$C$5*(1-Params!$C$3)-Params!$C$4</x:f>
        <x:v>8619</x:v>
      </x:c>
      <x:c r="G17" s="10">
        <x:f>G11*Params!$C$5*(1-Params!$C$3)-Params!$C$4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41853</x:v>
      </x:c>
    </x:row>
    <x:row r="18">
      <x:c r="B18" s="9" t="s">
        <x:v>15</x:v>
      </x:c>
      <x:c r="C18" s="10"/>
      <x:c r="D18" s="10"/>
      <x:c r="E18" s="10"/>
      <x:c r="F18" s="10">
        <x:v>900</x:v>
      </x:c>
      <x:c r="G18" s="10">
        <x:v>3600</x:v>
      </x:c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4500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46353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5456.47</x:v>
      </x:c>
      <x:c r="D22" s="10">
        <x:v>4956.47</x:v>
      </x:c>
      <x:c r="E22" s="10">
        <x:v>4956.47</x:v>
      </x:c>
      <x:c r="F22" s="10">
        <x:v>4956.47</x:v>
      </x:c>
      <x:c r="G22" s="10">
        <x:v>4956.47</x:v>
      </x:c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25282.350000000002</x:v>
      </x:c>
    </x:row>
    <x:row r="23">
      <x:c r="B23" s="9" t="s">
        <x:v>8</x:v>
      </x:c>
      <x:c r="C23" s="10">
        <x:f>1123.62+1899.92</x:f>
        <x:v>3023.54</x:v>
      </x:c>
      <x:c r="D23" s="10">
        <x:f>1123.62+1899.92</x:f>
        <x:v>3023.54</x:v>
      </x:c>
      <x:c r="E23" s="10">
        <x:f>1123.62+1902.56</x:f>
        <x:v>3026.18</x:v>
      </x:c>
      <x:c r="F23" s="10">
        <x:f>1123.62+1902.56</x:f>
        <x:v>3026.18</x:v>
      </x:c>
      <x:c r="G23" s="10">
        <x:f>1123.62+1924.27</x:f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15147.33</x:v>
      </x:c>
    </x:row>
    <x:row r="24">
      <x:c r="B24" s="54" t="s">
        <x:v>38</x:v>
      </x:c>
      <x:c r="C24" s="55">
        <x:v>3000</x:v>
      </x:c>
      <x:c r="D24" s="55"/>
      <x:c r="E24" s="55"/>
      <x:c r="F24" s="55"/>
      <x:c r="G24" s="55"/>
      <x:c r="H24" s="55"/>
      <x:c r="I24" s="55"/>
      <x:c r="J24" s="55"/>
      <x:c r="K24" s="55"/>
      <x:c r="L24" s="55"/>
      <x:c r="M24" s="55"/>
      <x:c r="N24" s="66"/>
      <x:c r="O24" s="4"/>
      <x:c r="P24" s="43">
        <x:f>SUM(C24:N24)</x:f>
        <x:v>3000</x:v>
      </x:c>
    </x:row>
    <x:row r="25">
      <x:c r="B25" s="9" t="s">
        <x:v>42</x:v>
      </x:c>
      <x:c r="C25" s="10"/>
      <x:c r="D25" s="10"/>
      <x:c r="E25" s="10">
        <x:v>1232.5</x:v>
      </x:c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1232.5</x:v>
      </x:c>
    </x:row>
    <x:row r="26">
      <x:c r="B26" s="8" t="s">
        <x:v>3</x:v>
      </x:c>
      <x:c r="C26" s="44">
        <x:f>SUM(C22:C24)</x:f>
        <x:v>11480.01</x:v>
      </x:c>
      <x:c r="D26" s="44">
        <x:f>SUM(D22:D24)</x:f>
        <x:v>7980.01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44662.18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63" t="s">
        <x:v>39</x:v>
      </x:c>
      <x:c r="C28" s="64"/>
      <x:c r="D28" s="64">
        <x:v>500</x:v>
      </x:c>
      <x:c r="E28" s="64">
        <x:v>500</x:v>
      </x:c>
      <x:c r="F28" s="64">
        <x:v>500</x:v>
      </x:c>
      <x:c r="G28" s="64"/>
      <x:c r="H28" s="64"/>
      <x:c r="I28" s="64"/>
      <x:c r="J28" s="64"/>
      <x:c r="K28" s="64"/>
      <x:c r="L28" s="64"/>
      <x:c r="M28" s="64"/>
      <x:c r="N28" s="64"/>
      <x:c r="P28" s="65">
        <x:f>SUM(C28:N28)</x:f>
        <x:v>1500</x:v>
      </x:c>
    </x:row>
    <x:row r="29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>
      <x:c r="B30" s="46" t="s">
        <x:v>36</x:v>
      </x:c>
      <x:c r="C30" s="47">
        <x:f>C19-C26</x:f>
      </x:c>
      <x:c r="D30" s="47">
        <x:f>D19-D26</x:f>
      </x:c>
      <x:c r="E30" s="47">
        <x:f>E19-E26</x:f>
      </x:c>
      <x:c r="F30" s="47">
        <x:f>F19-F26</x:f>
      </x:c>
      <x:c r="G30" s="47">
        <x:f>G19-G26</x:f>
      </x:c>
      <x:c r="H30" s="47">
        <x:f>H19-H26</x:f>
      </x:c>
      <x:c r="I30" s="47">
        <x:f>I19-I26</x:f>
      </x:c>
      <x:c r="J30" s="47">
        <x:f>J19-J26</x:f>
      </x:c>
      <x:c r="K30" s="47">
        <x:f>K19-K26</x:f>
      </x:c>
      <x:c r="L30" s="47">
        <x:f>L19-L26</x:f>
      </x:c>
      <x:c r="M30" s="47">
        <x:f>M19-M26</x:f>
      </x:c>
      <x:c r="N30" s="47">
        <x:f>N19-N26</x:f>
      </x:c>
      <x:c r="P30" s="59">
        <x:f>SUM(C30:O30)</x:f>
        <x:v>1690.8199999999997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B16" sqref="B1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9" t="s">
        <x:v>23</x:v>
      </x:c>
      <x:c r="C2" s="70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40</x:v>
      </x:c>
      <x:c r="C5" s="33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1" t="s">
        <x:v>33</x:v>
      </x:c>
      <x:c r="C2" s="71"/>
    </x:row>
    <x:row r="3" spans="2:3" ht="16.95" customHeight="1" x14ac:dyDescent="0.3">
      <x:c r="B3" s="38" t="s">
        <x:v>34</x:v>
      </x:c>
      <x:c r="C3" s="39">
        <x:f>SUM('2022'!P29,'2023'!P30)+('2024'!P30)</x:f>
        <x:v>11164.879999999997</x:v>
      </x:c>
    </x:row>
    <x:row r="4" spans="2:3" ht="16.95" customHeight="1" x14ac:dyDescent="0.3">
      <x:c r="B4" s="38" t="s">
        <x:v>37</x:v>
      </x:c>
      <x:c r="C4" s="40">
        <x:f>'2022'!P12+'2023'!P12+'2024'!P12</x:f>
        <x:v>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97</vt:i4>
      </vt:variant>
    </vt:vector>
  </HeadingPairs>
  <TitlesOfParts>
    <vt:vector size="102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2024-06-04T16:42:10Z</dcterms:modified>
</cp:coreProperties>
</file>