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4\Normal\"/>
    </mc:Choice>
  </mc:AlternateContent>
  <xr:revisionPtr revIDLastSave="0" documentId="13_ncr:1_{D854528A-E41A-439E-B1BF-D1F06B6BC0A9}" xr6:coauthVersionLast="47" xr6:coauthVersionMax="47" xr10:uidLastSave="{00000000-0000-0000-0000-000000000000}"/>
  <bookViews>
    <workbookView xWindow="-108" yWindow="-108" windowWidth="23256" windowHeight="14856" activeTab="3" xr2:uid="{00000000-000D-0000-FFFF-FFFF00000000}"/>
  </bookViews>
  <sheets>
    <sheet name="2023" sheetId="15" r:id="rId1"/>
    <sheet name="2024" sheetId="16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'2024'!$B$15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'2024'!$B$17</definedName>
    <definedName name="ENTREES">#REF!</definedName>
    <definedName name="ENTREES_ASTREINTE" localSheetId="0">'2023'!$B$18</definedName>
    <definedName name="ENTREES_ASTREINTE" localSheetId="1">'2024'!$B$19</definedName>
    <definedName name="ENTREES_ASTREINTE">#REF!</definedName>
    <definedName name="ENTREES_FACTURE" localSheetId="0">'2023'!$B$17</definedName>
    <definedName name="ENTREES_FACTURE" localSheetId="1">'2024'!$B$18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>'2024'!$B$32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>'2024'!$B$31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'2023'!$B$28</definedName>
    <definedName name="SOLDE" localSheetId="1">'2024'!$B$29</definedName>
    <definedName name="SORTIES" localSheetId="0">'2023'!$B$22</definedName>
    <definedName name="SORTIES" localSheetId="1">'2024'!$B$23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'2023'!$B$24</definedName>
    <definedName name="SORTIES_CHARGES_SOCIALES_PATRONALES" localSheetId="1">'2024'!$B$25</definedName>
    <definedName name="SORTIES_CHARGES_SOCIALES_PATRONALES">#REF!</definedName>
    <definedName name="SORTIES_FRAIS_KM">'2024'!$B$26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'2023'!$B$23</definedName>
    <definedName name="SORTIES_SALAIRE_NET" localSheetId="1">'2024'!$B$24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'2023'!$B$20</definedName>
    <definedName name="TOTAL_ENTREES" localSheetId="1">'2024'!$B$21</definedName>
    <definedName name="TOTAL_ENTREES">#REF!</definedName>
    <definedName name="TOTAL_SORTIES" localSheetId="0">'2023'!$B$26</definedName>
    <definedName name="TOTAL_SORTIES" localSheetId="1">'2024'!$B$27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2" i="16" l="1"/>
  <c r="P31" i="16"/>
  <c r="L29" i="16"/>
  <c r="N27" i="16"/>
  <c r="M27" i="16"/>
  <c r="L27" i="16"/>
  <c r="K27" i="16"/>
  <c r="K29" i="16" s="1"/>
  <c r="J27" i="16"/>
  <c r="I27" i="16"/>
  <c r="H27" i="16"/>
  <c r="G27" i="16"/>
  <c r="D27" i="16"/>
  <c r="C27" i="16"/>
  <c r="P27" i="16" s="1"/>
  <c r="P26" i="16"/>
  <c r="P25" i="16"/>
  <c r="F25" i="16"/>
  <c r="F27" i="16" s="1"/>
  <c r="E25" i="16"/>
  <c r="E27" i="16" s="1"/>
  <c r="D25" i="16"/>
  <c r="C25" i="16"/>
  <c r="P24" i="16"/>
  <c r="N21" i="16"/>
  <c r="N29" i="16" s="1"/>
  <c r="M21" i="16"/>
  <c r="M29" i="16" s="1"/>
  <c r="L21" i="16"/>
  <c r="K21" i="16"/>
  <c r="J21" i="16"/>
  <c r="J29" i="16" s="1"/>
  <c r="I21" i="16"/>
  <c r="I29" i="16" s="1"/>
  <c r="H21" i="16"/>
  <c r="H29" i="16" s="1"/>
  <c r="G21" i="16"/>
  <c r="G29" i="16" s="1"/>
  <c r="F21" i="16"/>
  <c r="F29" i="16" s="1"/>
  <c r="E21" i="16"/>
  <c r="E29" i="16" s="1"/>
  <c r="P20" i="16"/>
  <c r="P19" i="16"/>
  <c r="F18" i="16"/>
  <c r="E18" i="16"/>
  <c r="D18" i="16"/>
  <c r="D21" i="16" s="1"/>
  <c r="D29" i="16" s="1"/>
  <c r="C18" i="16"/>
  <c r="C21" i="16" s="1"/>
  <c r="P15" i="16"/>
  <c r="P13" i="16"/>
  <c r="P12" i="16"/>
  <c r="C4" i="13" s="1"/>
  <c r="P11" i="16"/>
  <c r="N8" i="16"/>
  <c r="M8" i="16"/>
  <c r="L8" i="16"/>
  <c r="K8" i="16"/>
  <c r="J8" i="16"/>
  <c r="I8" i="16"/>
  <c r="H8" i="16"/>
  <c r="G8" i="16"/>
  <c r="F8" i="16"/>
  <c r="E8" i="16"/>
  <c r="P8" i="16" s="1"/>
  <c r="D8" i="16"/>
  <c r="C8" i="16"/>
  <c r="P7" i="16"/>
  <c r="P6" i="16"/>
  <c r="L26" i="15"/>
  <c r="K26" i="15"/>
  <c r="J26" i="15"/>
  <c r="I26" i="15"/>
  <c r="G26" i="15"/>
  <c r="D26" i="15"/>
  <c r="C26" i="15"/>
  <c r="E25" i="15"/>
  <c r="P25" i="15" s="1"/>
  <c r="N24" i="15"/>
  <c r="N26" i="15" s="1"/>
  <c r="M24" i="15"/>
  <c r="M26" i="15" s="1"/>
  <c r="L24" i="15"/>
  <c r="K24" i="15"/>
  <c r="J24" i="15"/>
  <c r="I24" i="15"/>
  <c r="H24" i="15"/>
  <c r="H26" i="15" s="1"/>
  <c r="G24" i="15"/>
  <c r="F24" i="15"/>
  <c r="F26" i="15" s="1"/>
  <c r="E24" i="15"/>
  <c r="E26" i="15" s="1"/>
  <c r="D24" i="15"/>
  <c r="C24" i="15"/>
  <c r="P24" i="15" s="1"/>
  <c r="P23" i="15"/>
  <c r="E19" i="15"/>
  <c r="P19" i="15" s="1"/>
  <c r="P18" i="15"/>
  <c r="N17" i="15"/>
  <c r="N20" i="15" s="1"/>
  <c r="M17" i="15"/>
  <c r="M20" i="15" s="1"/>
  <c r="M28" i="15" s="1"/>
  <c r="L17" i="15"/>
  <c r="L20" i="15" s="1"/>
  <c r="L28" i="15" s="1"/>
  <c r="K17" i="15"/>
  <c r="K20" i="15" s="1"/>
  <c r="K28" i="15" s="1"/>
  <c r="J17" i="15"/>
  <c r="J20" i="15" s="1"/>
  <c r="J28" i="15" s="1"/>
  <c r="I17" i="15"/>
  <c r="I20" i="15" s="1"/>
  <c r="I28" i="15" s="1"/>
  <c r="H17" i="15"/>
  <c r="H20" i="15" s="1"/>
  <c r="G17" i="15"/>
  <c r="G20" i="15" s="1"/>
  <c r="G28" i="15" s="1"/>
  <c r="F17" i="15"/>
  <c r="P17" i="15" s="1"/>
  <c r="E17" i="15"/>
  <c r="E20" i="15" s="1"/>
  <c r="E28" i="15" s="1"/>
  <c r="D17" i="15"/>
  <c r="D20" i="15" s="1"/>
  <c r="D28" i="15" s="1"/>
  <c r="C17" i="15"/>
  <c r="C20" i="15" s="1"/>
  <c r="P14" i="15"/>
  <c r="P13" i="15"/>
  <c r="P12" i="15"/>
  <c r="P11" i="15"/>
  <c r="P8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N28" i="15" l="1"/>
  <c r="H28" i="15"/>
  <c r="C29" i="16"/>
  <c r="P29" i="16" s="1"/>
  <c r="P21" i="16"/>
  <c r="P26" i="15"/>
  <c r="C28" i="15"/>
  <c r="P28" i="15" s="1"/>
  <c r="C3" i="13" s="1"/>
  <c r="P20" i="15"/>
  <c r="P18" i="16"/>
  <c r="F20" i="15"/>
  <c r="F28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L18" authorId="0" shapeId="0" xr:uid="{6652CC46-7527-4CF6-ADB4-B9405494382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</commentList>
</comments>
</file>

<file path=xl/sharedStrings.xml><?xml version="1.0" encoding="utf-8"?>
<sst xmlns="http://schemas.openxmlformats.org/spreadsheetml/2006/main" count="81" uniqueCount="45">
  <si>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</si>
  <si>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</si>
  <si>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</si>
  <si>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</si>
  <si>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</si>
  <si>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</si>
  <si>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</si>
  <si>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</si>
  <si>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</si>
  <si>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</si>
  <si>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</si>
  <si>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</si>
  <si>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</si>
  <si>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</si>
  <si>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</si>
  <si>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</si>
  <si>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</si>
  <si>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</si>
  <si>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</si>
  <si>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</si>
  <si>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</si>
  <si>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</si>
  <si>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</si>
  <si>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</si>
  <si>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</si>
  <si>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</si>
  <si>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</si>
  <si>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</si>
  <si>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</si>
  <si>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</si>
  <si>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</si>
  <si>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</si>
  <si>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</si>
  <si>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</si>
  <si>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</si>
  <si>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</si>
  <si>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</si>
  <si>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</si>
  <si>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</si>
  <si>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Frais refacturé</t>
  </si>
  <si>
    <t>Nombre de km</t>
  </si>
  <si>
    <t xml:space="preserve">Frais km </t>
  </si>
  <si>
    <t>Frais KM</t>
  </si>
  <si>
    <t xml:space="preserve">Exceptionnel </t>
  </si>
  <si>
    <t>TJM (Janvier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</si>
</sst>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0" fillId="11" borderId="1" xfId="0" applyFill="1" applyBorder="1" applyProtection="1">
      <protection locked="0"/>
    </xf>
    <xf numFmtId="4" fontId="4" fillId="11" borderId="1" xfId="0" applyNumberFormat="1" applyFont="1" applyFill="1" applyBorder="1"/>
    <xf numFmtId="4" fontId="1" fillId="11" borderId="1" xfId="0" applyNumberFormat="1" applyFont="1" applyFill="1" applyBorder="1" applyAlignment="1">
      <alignment horizontal="center"/>
    </xf>
    <xf numFmtId="0" fontId="1" fillId="9" borderId="0" xfId="0" applyFont="1" applyFill="1" applyAlignment="1">
      <alignment vertical="center"/>
    </xf>
    <xf numFmtId="0" fontId="0" fillId="0" borderId="12" xfId="0" applyBorder="1" applyProtection="1">
      <protection locked="0"/>
    </xf>
    <xf numFmtId="0" fontId="0" fillId="0" borderId="12" xfId="0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8"/>
  <sheetViews>
    <sheetView topLeftCell="A2" workbookViewId="0">
      <selection activeCell="L26" sqref="L26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8" t="s">
        <v>9</v>
      </c>
    </row>
    <row r="2" spans="2:16" x14ac:dyDescent="0.3">
      <c r="B2" s="6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20</v>
      </c>
      <c r="D6" s="56">
        <v>20</v>
      </c>
      <c r="E6" s="56">
        <v>20</v>
      </c>
      <c r="F6" s="33">
        <v>20</v>
      </c>
      <c r="G6" s="33">
        <v>20</v>
      </c>
      <c r="H6" s="33">
        <v>20</v>
      </c>
      <c r="I6" s="33">
        <v>20</v>
      </c>
      <c r="J6" s="33">
        <v>4</v>
      </c>
      <c r="K6" s="33">
        <v>20</v>
      </c>
      <c r="L6" s="33">
        <v>20</v>
      </c>
      <c r="M6" s="33">
        <v>20</v>
      </c>
      <c r="N6" s="33">
        <v>17</v>
      </c>
      <c r="O6" s="31"/>
      <c r="P6" s="52">
        <f>SUM(C6:N6)</f>
        <v>221</v>
      </c>
    </row>
    <row r="7" spans="2:16" x14ac:dyDescent="0.3">
      <c r="B7" s="8" t="s">
        <v>20</v>
      </c>
      <c r="C7" s="33">
        <v>22</v>
      </c>
      <c r="D7" s="33">
        <v>20</v>
      </c>
      <c r="E7" s="33">
        <v>23</v>
      </c>
      <c r="F7" s="33">
        <v>18</v>
      </c>
      <c r="G7" s="33">
        <v>19</v>
      </c>
      <c r="H7" s="33">
        <v>22</v>
      </c>
      <c r="I7" s="33">
        <v>13</v>
      </c>
      <c r="J7" s="33">
        <v>4</v>
      </c>
      <c r="K7" s="33">
        <v>21</v>
      </c>
      <c r="L7" s="33">
        <v>22</v>
      </c>
      <c r="M7" s="33">
        <v>21</v>
      </c>
      <c r="N7" s="33">
        <v>16</v>
      </c>
      <c r="O7" s="31"/>
      <c r="P7" s="52">
        <f>SUM(C7:N7)</f>
        <v>221</v>
      </c>
    </row>
    <row r="8" spans="2:16" x14ac:dyDescent="0.3">
      <c r="B8" s="16" t="s">
        <v>21</v>
      </c>
      <c r="C8" s="32">
        <f t="shared" ref="C8:N8" si="0">C7-C6</f>
        <v>2</v>
      </c>
      <c r="D8" s="32">
        <f t="shared" si="0"/>
        <v>0</v>
      </c>
      <c r="E8" s="32">
        <f t="shared" si="0"/>
        <v>3</v>
      </c>
      <c r="F8" s="32">
        <f t="shared" si="0"/>
        <v>-2</v>
      </c>
      <c r="G8" s="32">
        <f t="shared" si="0"/>
        <v>-1</v>
      </c>
      <c r="H8" s="32">
        <f t="shared" si="0"/>
        <v>2</v>
      </c>
      <c r="I8" s="32">
        <f t="shared" si="0"/>
        <v>-7</v>
      </c>
      <c r="J8" s="32">
        <f t="shared" si="0"/>
        <v>0</v>
      </c>
      <c r="K8" s="32">
        <f t="shared" si="0"/>
        <v>1</v>
      </c>
      <c r="L8" s="32">
        <f t="shared" si="0"/>
        <v>2</v>
      </c>
      <c r="M8" s="32">
        <f t="shared" si="0"/>
        <v>1</v>
      </c>
      <c r="N8" s="32">
        <f t="shared" si="0"/>
        <v>-1</v>
      </c>
      <c r="O8" s="31"/>
      <c r="P8" s="52">
        <f>SUM(C8:N8)</f>
        <v>0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22</v>
      </c>
      <c r="D11" s="10">
        <v>20</v>
      </c>
      <c r="E11" s="10">
        <v>23</v>
      </c>
      <c r="F11" s="10">
        <v>18</v>
      </c>
      <c r="G11" s="10">
        <v>19</v>
      </c>
      <c r="H11" s="10">
        <v>22</v>
      </c>
      <c r="I11" s="10">
        <v>13</v>
      </c>
      <c r="J11" s="10">
        <v>4</v>
      </c>
      <c r="K11" s="10">
        <v>21</v>
      </c>
      <c r="L11" s="10">
        <v>22</v>
      </c>
      <c r="M11" s="10">
        <v>21</v>
      </c>
      <c r="N11" s="10">
        <v>16</v>
      </c>
      <c r="P11" s="53">
        <f>SUM(C11:N11)</f>
        <v>221</v>
      </c>
    </row>
    <row r="12" spans="2:16" x14ac:dyDescent="0.3">
      <c r="B12" s="8" t="s">
        <v>15</v>
      </c>
      <c r="C12" s="11"/>
      <c r="D12" s="11"/>
      <c r="E12" s="11"/>
      <c r="F12" s="11">
        <v>1</v>
      </c>
      <c r="G12" s="11"/>
      <c r="H12" s="11"/>
      <c r="I12" s="11">
        <v>7</v>
      </c>
      <c r="J12" s="11">
        <v>0</v>
      </c>
      <c r="K12" s="11"/>
      <c r="L12" s="11"/>
      <c r="M12" s="11"/>
      <c r="N12" s="11">
        <v>4</v>
      </c>
      <c r="P12" s="53">
        <f>SUM(C12:N12)</f>
        <v>12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>
        <v>18</v>
      </c>
      <c r="K13" s="11"/>
      <c r="L13" s="11"/>
      <c r="M13" s="11"/>
      <c r="N13" s="11"/>
      <c r="P13" s="53">
        <f>SUM(C13:N13)</f>
        <v>18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>
        <v>1</v>
      </c>
      <c r="M14" s="20">
        <v>1</v>
      </c>
      <c r="N14" s="20"/>
      <c r="P14" s="53">
        <f>SUM(C14:N14)</f>
        <v>2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9033</v>
      </c>
      <c r="D17" s="9">
        <f>D11*Params!$C$5*(1-Params!$C$3)-Params!$C$4</f>
        <v>8205</v>
      </c>
      <c r="E17" s="9">
        <f>E11*Params!$C$5*(1-Params!$C$3)-Params!$C$4</f>
        <v>9447</v>
      </c>
      <c r="F17" s="9">
        <f>F11*Params!$C$5*(1-Params!$C$3)-Params!$C$4</f>
        <v>7377</v>
      </c>
      <c r="G17" s="9">
        <f>G11*Params!$C$5*(1-Params!$C$3)-Params!$C$4</f>
        <v>7791</v>
      </c>
      <c r="H17" s="9">
        <f>H11*Params!$C$5*(1-Params!$C$3)-Params!$C$4</f>
        <v>9033</v>
      </c>
      <c r="I17" s="9">
        <f>I11*Params!$C$5*(1-Params!$C$3)-Params!$C$4</f>
        <v>5307</v>
      </c>
      <c r="J17" s="9">
        <f>J11*Params!$C$5*(1-Params!$C$3)-Params!$C$4</f>
        <v>1581</v>
      </c>
      <c r="K17" s="9">
        <f>K11*Params!$C$5*(1-Params!$C$3)-Params!$C$4</f>
        <v>8619</v>
      </c>
      <c r="L17" s="9">
        <f>L11*Params!$C$5*(1-Params!$C$3)-Params!$C$4</f>
        <v>9033</v>
      </c>
      <c r="M17" s="9">
        <f>M11*Params!$C$5*(1-Params!$C$3)-Params!$C$4</f>
        <v>8619</v>
      </c>
      <c r="N17" s="9">
        <f>N11*Params!$C$5*(1-Params!$C$3)-Params!$C$4</f>
        <v>6549</v>
      </c>
      <c r="O17" s="4"/>
      <c r="P17" s="37">
        <f>SUM(C17:N17)</f>
        <v>90594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>
        <v>450</v>
      </c>
      <c r="M18" s="9">
        <v>900</v>
      </c>
      <c r="N18" s="9"/>
      <c r="O18" s="4"/>
      <c r="P18" s="37">
        <f>SUM(C18:N18)</f>
        <v>1350</v>
      </c>
    </row>
    <row r="19" spans="2:16" x14ac:dyDescent="0.3">
      <c r="B19" s="60" t="s">
        <v>39</v>
      </c>
      <c r="C19" s="61"/>
      <c r="D19" s="61"/>
      <c r="E19" s="61">
        <f>104.6</f>
        <v>104.6</v>
      </c>
      <c r="F19" s="61"/>
      <c r="G19" s="61"/>
      <c r="H19" s="61"/>
      <c r="I19" s="61"/>
      <c r="J19" s="61"/>
      <c r="K19" s="61"/>
      <c r="L19" s="61">
        <v>45.57</v>
      </c>
      <c r="M19" s="61"/>
      <c r="N19" s="61"/>
      <c r="O19" s="4"/>
      <c r="P19" s="37">
        <f>SUM(C19:N19)</f>
        <v>150.16999999999999</v>
      </c>
    </row>
    <row r="20" spans="2:16" x14ac:dyDescent="0.3">
      <c r="B20" s="24" t="s">
        <v>2</v>
      </c>
      <c r="C20" s="25">
        <f t="shared" ref="C20:N20" si="1">SUM(C17:C19)</f>
        <v>9033</v>
      </c>
      <c r="D20" s="25">
        <f t="shared" si="1"/>
        <v>8205</v>
      </c>
      <c r="E20" s="25">
        <f t="shared" si="1"/>
        <v>9551.6</v>
      </c>
      <c r="F20" s="25">
        <f t="shared" si="1"/>
        <v>7377</v>
      </c>
      <c r="G20" s="25">
        <f t="shared" si="1"/>
        <v>7791</v>
      </c>
      <c r="H20" s="25">
        <f t="shared" si="1"/>
        <v>9033</v>
      </c>
      <c r="I20" s="25">
        <f t="shared" si="1"/>
        <v>5307</v>
      </c>
      <c r="J20" s="25">
        <f t="shared" si="1"/>
        <v>1581</v>
      </c>
      <c r="K20" s="25">
        <f t="shared" si="1"/>
        <v>8619</v>
      </c>
      <c r="L20" s="25">
        <f t="shared" si="1"/>
        <v>9528.57</v>
      </c>
      <c r="M20" s="25">
        <f t="shared" si="1"/>
        <v>9519</v>
      </c>
      <c r="N20" s="25">
        <f t="shared" si="1"/>
        <v>6549</v>
      </c>
      <c r="O20" s="5"/>
      <c r="P20" s="38">
        <f>SUM(C20:N20)</f>
        <v>92094.170000000013</v>
      </c>
    </row>
    <row r="21" spans="2:16" x14ac:dyDescent="0.3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3">
      <c r="B22" s="26" t="s">
        <v>1</v>
      </c>
      <c r="C22" s="59"/>
      <c r="D22" s="59"/>
      <c r="E22" s="59"/>
      <c r="F22" s="28"/>
      <c r="G22" s="59"/>
      <c r="H22" s="28"/>
      <c r="I22" s="59"/>
      <c r="J22" s="28"/>
      <c r="K22" s="59"/>
      <c r="L22" s="28"/>
      <c r="M22" s="59"/>
      <c r="N22" s="28"/>
      <c r="O22" s="4"/>
      <c r="P22" s="50"/>
    </row>
    <row r="23" spans="2:16" x14ac:dyDescent="0.3">
      <c r="B23" s="8" t="s">
        <v>7</v>
      </c>
      <c r="C23" s="9">
        <v>5293.96</v>
      </c>
      <c r="D23" s="9">
        <v>5293.96</v>
      </c>
      <c r="E23" s="9">
        <v>5293.96</v>
      </c>
      <c r="F23" s="9">
        <v>5293.96</v>
      </c>
      <c r="G23" s="9">
        <v>5293.96</v>
      </c>
      <c r="H23" s="9">
        <v>5293.96</v>
      </c>
      <c r="I23" s="9">
        <v>5293.96</v>
      </c>
      <c r="J23" s="9">
        <v>1253.45</v>
      </c>
      <c r="K23" s="9">
        <v>5293.96</v>
      </c>
      <c r="L23" s="9">
        <v>5293.96</v>
      </c>
      <c r="M23" s="9">
        <v>5293.96</v>
      </c>
      <c r="N23" s="9">
        <v>5262.11</v>
      </c>
      <c r="O23" s="4"/>
      <c r="P23" s="39">
        <f>SUM(C23:N23)</f>
        <v>59455.159999999996</v>
      </c>
    </row>
    <row r="24" spans="2:16" x14ac:dyDescent="0.3">
      <c r="B24" s="8" t="s">
        <v>8</v>
      </c>
      <c r="C24" s="9">
        <f>1076.82+1823.08</f>
        <v>2899.8999999999996</v>
      </c>
      <c r="D24" s="9">
        <f>1076.82+1823.08</f>
        <v>2899.8999999999996</v>
      </c>
      <c r="E24" s="9">
        <f>1076.82+1823.08</f>
        <v>2899.8999999999996</v>
      </c>
      <c r="F24" s="9">
        <f>1076.82+1823.08</f>
        <v>2899.8999999999996</v>
      </c>
      <c r="G24" s="9">
        <f>1076.82+1828.34</f>
        <v>2905.16</v>
      </c>
      <c r="H24" s="9">
        <f>1076.82+1824.39</f>
        <v>2901.21</v>
      </c>
      <c r="I24" s="9">
        <f>1076.82+1824.39</f>
        <v>2901.21</v>
      </c>
      <c r="J24" s="9">
        <f>280.8+468.44</f>
        <v>749.24</v>
      </c>
      <c r="K24" s="9">
        <f>1076.82+1824.39</f>
        <v>2901.21</v>
      </c>
      <c r="L24" s="9">
        <f>1076.82+1824.39</f>
        <v>2901.21</v>
      </c>
      <c r="M24" s="9">
        <f>1076.82+1824.39</f>
        <v>2901.21</v>
      </c>
      <c r="N24" s="9">
        <f>1073.03+1814</f>
        <v>2887.0299999999997</v>
      </c>
      <c r="O24" s="4"/>
      <c r="P24" s="39">
        <f>SUM(C24:N24)</f>
        <v>32647.079999999994</v>
      </c>
    </row>
    <row r="25" spans="2:16" x14ac:dyDescent="0.3">
      <c r="B25" s="60" t="s">
        <v>39</v>
      </c>
      <c r="C25" s="61"/>
      <c r="D25" s="61"/>
      <c r="E25" s="61">
        <f>104.6</f>
        <v>104.6</v>
      </c>
      <c r="F25" s="61"/>
      <c r="G25" s="61"/>
      <c r="H25" s="61"/>
      <c r="I25" s="61"/>
      <c r="J25" s="61"/>
      <c r="K25" s="61"/>
      <c r="L25" s="61">
        <v>45.57</v>
      </c>
      <c r="M25" s="61"/>
      <c r="N25" s="61"/>
      <c r="O25" s="4"/>
      <c r="P25" s="39">
        <f>SUM(C25:N25)</f>
        <v>150.16999999999999</v>
      </c>
    </row>
    <row r="26" spans="2:16" x14ac:dyDescent="0.3">
      <c r="B26" s="7" t="s">
        <v>3</v>
      </c>
      <c r="C26" s="40">
        <f>SUM(C23:C24)</f>
        <v>8193.86</v>
      </c>
      <c r="D26" s="40">
        <f>SUM(D23:D24)</f>
        <v>8193.86</v>
      </c>
      <c r="E26" s="40">
        <f>SUM(E23:E24)</f>
        <v>8193.86</v>
      </c>
      <c r="F26" s="40">
        <f t="shared" ref="F26:N26" si="2">SUM(F23:F25)</f>
        <v>8193.86</v>
      </c>
      <c r="G26" s="40">
        <f t="shared" si="2"/>
        <v>8199.119999999999</v>
      </c>
      <c r="H26" s="40">
        <f t="shared" si="2"/>
        <v>8195.17</v>
      </c>
      <c r="I26" s="40">
        <f t="shared" si="2"/>
        <v>8195.17</v>
      </c>
      <c r="J26" s="40">
        <f t="shared" si="2"/>
        <v>2002.69</v>
      </c>
      <c r="K26" s="40">
        <f t="shared" si="2"/>
        <v>8195.17</v>
      </c>
      <c r="L26" s="40">
        <f t="shared" si="2"/>
        <v>8240.74</v>
      </c>
      <c r="M26" s="40">
        <f t="shared" si="2"/>
        <v>8195.17</v>
      </c>
      <c r="N26" s="40">
        <f t="shared" si="2"/>
        <v>8149.1399999999994</v>
      </c>
      <c r="O26" s="4"/>
      <c r="P26" s="41">
        <f>SUM(C26:N26)</f>
        <v>92147.81</v>
      </c>
    </row>
    <row r="27" spans="2:16" x14ac:dyDescent="0.3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3">
      <c r="B28" s="43" t="s">
        <v>25</v>
      </c>
      <c r="C28" s="44">
        <f t="shared" ref="C28:N28" si="3">C20-C26</f>
        <v>839.13999999999942</v>
      </c>
      <c r="D28" s="44">
        <f t="shared" si="3"/>
        <v>11.139999999999418</v>
      </c>
      <c r="E28" s="44">
        <f t="shared" si="3"/>
        <v>1357.7399999999998</v>
      </c>
      <c r="F28" s="44">
        <f t="shared" si="3"/>
        <v>-816.86000000000058</v>
      </c>
      <c r="G28" s="44">
        <f t="shared" si="3"/>
        <v>-408.11999999999898</v>
      </c>
      <c r="H28" s="44">
        <f t="shared" si="3"/>
        <v>837.82999999999993</v>
      </c>
      <c r="I28" s="44">
        <f t="shared" si="3"/>
        <v>-2888.17</v>
      </c>
      <c r="J28" s="44">
        <f t="shared" si="3"/>
        <v>-421.69000000000005</v>
      </c>
      <c r="K28" s="44">
        <f t="shared" si="3"/>
        <v>423.82999999999993</v>
      </c>
      <c r="L28" s="44">
        <f t="shared" si="3"/>
        <v>1287.83</v>
      </c>
      <c r="M28" s="44">
        <f t="shared" si="3"/>
        <v>1323.83</v>
      </c>
      <c r="N28" s="44">
        <f t="shared" si="3"/>
        <v>-1600.1399999999994</v>
      </c>
      <c r="P28" s="54">
        <f>SUM(C28:N28)</f>
        <v>-53.640000000000782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FB4FC-FDAD-400F-A6C0-6CF45B5A7335}">
  <dimension ref="B1:P32"/>
  <sheetViews>
    <sheetView topLeftCell="A2" workbookViewId="0">
      <selection activeCell="E33" sqref="E33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8" t="s">
        <v>9</v>
      </c>
    </row>
    <row r="2" spans="2:16" x14ac:dyDescent="0.3">
      <c r="B2" s="6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20</v>
      </c>
      <c r="D6" s="56">
        <v>20</v>
      </c>
      <c r="E6" s="56">
        <v>20</v>
      </c>
      <c r="F6" s="33">
        <v>20</v>
      </c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80</v>
      </c>
    </row>
    <row r="7" spans="2:16" x14ac:dyDescent="0.3">
      <c r="B7" s="8" t="s">
        <v>20</v>
      </c>
      <c r="C7" s="33">
        <v>22</v>
      </c>
      <c r="D7" s="33">
        <v>18</v>
      </c>
      <c r="E7" s="33">
        <v>21</v>
      </c>
      <c r="F7" s="33">
        <v>21</v>
      </c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82</v>
      </c>
    </row>
    <row r="8" spans="2:16" x14ac:dyDescent="0.3">
      <c r="B8" s="16" t="s">
        <v>21</v>
      </c>
      <c r="C8" s="32">
        <f t="shared" ref="C8:N8" si="0">C7-C6</f>
        <v>2</v>
      </c>
      <c r="D8" s="32">
        <f t="shared" si="0"/>
        <v>-2</v>
      </c>
      <c r="E8" s="32">
        <f t="shared" si="0"/>
        <v>1</v>
      </c>
      <c r="F8" s="32">
        <f t="shared" si="0"/>
        <v>1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2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22</v>
      </c>
      <c r="D11" s="10">
        <v>18</v>
      </c>
      <c r="E11" s="10">
        <v>21</v>
      </c>
      <c r="F11" s="10">
        <v>21</v>
      </c>
      <c r="G11" s="10"/>
      <c r="H11" s="10"/>
      <c r="I11" s="10"/>
      <c r="J11" s="10"/>
      <c r="K11" s="10"/>
      <c r="L11" s="10"/>
      <c r="M11" s="10"/>
      <c r="N11" s="10"/>
      <c r="P11" s="53">
        <f>SUM(C11:N11)</f>
        <v>82</v>
      </c>
    </row>
    <row r="12" spans="2:16" x14ac:dyDescent="0.3">
      <c r="B12" s="8" t="s">
        <v>15</v>
      </c>
      <c r="C12" s="11"/>
      <c r="D12" s="11">
        <v>1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1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66" t="s">
        <v>43</v>
      </c>
      <c r="C14" s="67"/>
      <c r="D14" s="67">
        <v>2</v>
      </c>
      <c r="E14" s="67"/>
      <c r="F14" s="67"/>
      <c r="G14" s="67"/>
      <c r="H14" s="67"/>
      <c r="I14" s="67"/>
      <c r="J14" s="67"/>
      <c r="K14" s="67"/>
      <c r="L14" s="67"/>
      <c r="M14" s="67"/>
      <c r="N14" s="67"/>
      <c r="P14" s="53"/>
    </row>
    <row r="15" spans="2:16" x14ac:dyDescent="0.3">
      <c r="B15" s="16" t="s">
        <v>14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P15" s="53">
        <f>SUM(C15:N15)</f>
        <v>0</v>
      </c>
    </row>
    <row r="16" spans="2:16" x14ac:dyDescent="0.3">
      <c r="B16" s="27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P16" s="48"/>
    </row>
    <row r="17" spans="2:16" x14ac:dyDescent="0.3">
      <c r="B17" s="6" t="s">
        <v>0</v>
      </c>
      <c r="C17" s="58"/>
      <c r="D17" s="58"/>
      <c r="E17" s="58"/>
      <c r="F17" s="22"/>
      <c r="G17" s="58"/>
      <c r="H17" s="22"/>
      <c r="I17" s="58"/>
      <c r="J17" s="22"/>
      <c r="K17" s="58"/>
      <c r="L17" s="22"/>
      <c r="M17" s="58"/>
      <c r="N17" s="22"/>
      <c r="P17" s="49"/>
    </row>
    <row r="18" spans="2:16" x14ac:dyDescent="0.3">
      <c r="B18" s="8" t="s">
        <v>6</v>
      </c>
      <c r="C18" s="9">
        <f>C11*Params!$C$6*(1-Params!$C$3)-Params!$C$4</f>
        <v>10045</v>
      </c>
      <c r="D18" s="9">
        <f>D11*Params!$C$6*(1-Params!$C$3)-Params!$C$4</f>
        <v>8205</v>
      </c>
      <c r="E18" s="9">
        <f>E11*Params!$C$6*(1-Params!$C$3)-Params!$C$4</f>
        <v>9585</v>
      </c>
      <c r="F18" s="9">
        <f>F11*Params!$C$6*(1-Params!$C$3)-Params!$C$4</f>
        <v>9585</v>
      </c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37420</v>
      </c>
    </row>
    <row r="19" spans="2:16" x14ac:dyDescent="0.3">
      <c r="B19" s="8" t="s">
        <v>14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4"/>
      <c r="P19" s="37">
        <f>SUM(C19:N19)</f>
        <v>0</v>
      </c>
    </row>
    <row r="20" spans="2:16" x14ac:dyDescent="0.3">
      <c r="B20" s="60" t="s">
        <v>39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4"/>
      <c r="P20" s="37">
        <f>SUM(C20:N20)</f>
        <v>0</v>
      </c>
    </row>
    <row r="21" spans="2:16" x14ac:dyDescent="0.3">
      <c r="B21" s="24" t="s">
        <v>2</v>
      </c>
      <c r="C21" s="25">
        <f t="shared" ref="C21:N21" si="1">SUM(C18:C20)</f>
        <v>10045</v>
      </c>
      <c r="D21" s="25">
        <f t="shared" si="1"/>
        <v>8205</v>
      </c>
      <c r="E21" s="25">
        <f t="shared" si="1"/>
        <v>9585</v>
      </c>
      <c r="F21" s="25">
        <f t="shared" si="1"/>
        <v>9585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f t="shared" si="1"/>
        <v>0</v>
      </c>
      <c r="M21" s="25">
        <f t="shared" si="1"/>
        <v>0</v>
      </c>
      <c r="N21" s="25">
        <f t="shared" si="1"/>
        <v>0</v>
      </c>
      <c r="O21" s="5"/>
      <c r="P21" s="38">
        <f>SUM(C21:N21)</f>
        <v>37420</v>
      </c>
    </row>
    <row r="22" spans="2:16" x14ac:dyDescent="0.3">
      <c r="B22" s="27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5"/>
    </row>
    <row r="23" spans="2:16" x14ac:dyDescent="0.3">
      <c r="B23" s="26" t="s">
        <v>1</v>
      </c>
      <c r="C23" s="59"/>
      <c r="D23" s="59"/>
      <c r="E23" s="59"/>
      <c r="F23" s="28"/>
      <c r="G23" s="59"/>
      <c r="H23" s="28"/>
      <c r="I23" s="59"/>
      <c r="J23" s="28"/>
      <c r="K23" s="59"/>
      <c r="L23" s="28"/>
      <c r="M23" s="59"/>
      <c r="N23" s="28"/>
      <c r="O23" s="4"/>
      <c r="P23" s="50"/>
    </row>
    <row r="24" spans="2:16" x14ac:dyDescent="0.3">
      <c r="B24" s="8" t="s">
        <v>7</v>
      </c>
      <c r="C24" s="9">
        <v>5420.85</v>
      </c>
      <c r="D24" s="9">
        <v>5420.85</v>
      </c>
      <c r="E24" s="9">
        <v>5420.85</v>
      </c>
      <c r="F24" s="9">
        <v>5420.85</v>
      </c>
      <c r="G24" s="9"/>
      <c r="H24" s="9"/>
      <c r="I24" s="9"/>
      <c r="J24" s="9"/>
      <c r="K24" s="9"/>
      <c r="L24" s="9"/>
      <c r="M24" s="9"/>
      <c r="N24" s="9"/>
      <c r="O24" s="4"/>
      <c r="P24" s="39">
        <f>SUM(C24:N24)</f>
        <v>21683.4</v>
      </c>
    </row>
    <row r="25" spans="2:16" x14ac:dyDescent="0.3">
      <c r="B25" s="8" t="s">
        <v>8</v>
      </c>
      <c r="C25" s="9">
        <f>1132.59+1927.38</f>
        <v>3059.9700000000003</v>
      </c>
      <c r="D25" s="9">
        <f>1132.59+1917.3</f>
        <v>3049.89</v>
      </c>
      <c r="E25" s="9">
        <f>1132.59+1919.94</f>
        <v>3052.5299999999997</v>
      </c>
      <c r="F25" s="9">
        <f>1132.59+1917.3</f>
        <v>3049.89</v>
      </c>
      <c r="G25" s="9"/>
      <c r="H25" s="9"/>
      <c r="I25" s="9"/>
      <c r="J25" s="9"/>
      <c r="K25" s="9"/>
      <c r="L25" s="9"/>
      <c r="M25" s="9"/>
      <c r="N25" s="9"/>
      <c r="O25" s="4"/>
      <c r="P25" s="39">
        <f>SUM(C25:N25)</f>
        <v>12212.279999999999</v>
      </c>
    </row>
    <row r="26" spans="2:16" x14ac:dyDescent="0.3">
      <c r="B26" s="60" t="s">
        <v>42</v>
      </c>
      <c r="C26" s="61">
        <v>412.048</v>
      </c>
      <c r="D26" s="61">
        <v>355.31200000000001</v>
      </c>
      <c r="E26" s="61">
        <v>397.86399999999998</v>
      </c>
      <c r="F26" s="61">
        <v>397.86399999999998</v>
      </c>
      <c r="G26" s="61"/>
      <c r="H26" s="61"/>
      <c r="I26" s="61"/>
      <c r="J26" s="61"/>
      <c r="K26" s="61"/>
      <c r="L26" s="61"/>
      <c r="M26" s="61"/>
      <c r="N26" s="61"/>
      <c r="O26" s="4"/>
      <c r="P26" s="39">
        <f>SUM(C26:N26)</f>
        <v>1563.088</v>
      </c>
    </row>
    <row r="27" spans="2:16" x14ac:dyDescent="0.3">
      <c r="B27" s="7" t="s">
        <v>3</v>
      </c>
      <c r="C27" s="40">
        <f t="shared" ref="C27:N27" si="2">SUM(C24:C26)</f>
        <v>8892.8680000000004</v>
      </c>
      <c r="D27" s="40">
        <f t="shared" si="2"/>
        <v>8826.0519999999997</v>
      </c>
      <c r="E27" s="40">
        <f t="shared" si="2"/>
        <v>8871.2440000000006</v>
      </c>
      <c r="F27" s="40">
        <f t="shared" si="2"/>
        <v>8868.6039999999994</v>
      </c>
      <c r="G27" s="40">
        <f t="shared" si="2"/>
        <v>0</v>
      </c>
      <c r="H27" s="40">
        <f t="shared" si="2"/>
        <v>0</v>
      </c>
      <c r="I27" s="40">
        <f t="shared" si="2"/>
        <v>0</v>
      </c>
      <c r="J27" s="40">
        <f t="shared" si="2"/>
        <v>0</v>
      </c>
      <c r="K27" s="40">
        <f t="shared" si="2"/>
        <v>0</v>
      </c>
      <c r="L27" s="40">
        <f t="shared" si="2"/>
        <v>0</v>
      </c>
      <c r="M27" s="40">
        <f t="shared" si="2"/>
        <v>0</v>
      </c>
      <c r="N27" s="40">
        <f t="shared" si="2"/>
        <v>0</v>
      </c>
      <c r="O27" s="4"/>
      <c r="P27" s="41">
        <f>SUM(C27:N27)</f>
        <v>35458.767999999996</v>
      </c>
    </row>
    <row r="28" spans="2:16" x14ac:dyDescent="0.3">
      <c r="B28" s="4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5"/>
    </row>
    <row r="29" spans="2:16" x14ac:dyDescent="0.3">
      <c r="B29" s="43" t="s">
        <v>25</v>
      </c>
      <c r="C29" s="44">
        <f t="shared" ref="C29:N29" si="3">C21-C27</f>
        <v>1152.1319999999996</v>
      </c>
      <c r="D29" s="44">
        <f t="shared" si="3"/>
        <v>-621.05199999999968</v>
      </c>
      <c r="E29" s="44">
        <f t="shared" si="3"/>
        <v>713.7559999999994</v>
      </c>
      <c r="F29" s="44">
        <f t="shared" si="3"/>
        <v>716.39600000000064</v>
      </c>
      <c r="G29" s="44">
        <f t="shared" si="3"/>
        <v>0</v>
      </c>
      <c r="H29" s="44">
        <f t="shared" si="3"/>
        <v>0</v>
      </c>
      <c r="I29" s="44">
        <f t="shared" si="3"/>
        <v>0</v>
      </c>
      <c r="J29" s="44">
        <f t="shared" si="3"/>
        <v>0</v>
      </c>
      <c r="K29" s="44">
        <f t="shared" si="3"/>
        <v>0</v>
      </c>
      <c r="L29" s="44">
        <f t="shared" si="3"/>
        <v>0</v>
      </c>
      <c r="M29" s="44">
        <f t="shared" si="3"/>
        <v>0</v>
      </c>
      <c r="N29" s="44">
        <f t="shared" si="3"/>
        <v>0</v>
      </c>
      <c r="P29" s="54">
        <f>SUM(C29:N29)</f>
        <v>1961.232</v>
      </c>
    </row>
    <row r="31" spans="2:16" x14ac:dyDescent="0.3">
      <c r="B31" s="62" t="s">
        <v>40</v>
      </c>
      <c r="C31" s="63">
        <v>792</v>
      </c>
      <c r="D31" s="63">
        <v>648</v>
      </c>
      <c r="E31" s="63">
        <v>756</v>
      </c>
      <c r="F31" s="63">
        <v>756</v>
      </c>
      <c r="G31" s="63"/>
      <c r="H31" s="63"/>
      <c r="I31" s="63"/>
      <c r="J31" s="63"/>
      <c r="K31" s="63"/>
      <c r="L31" s="63"/>
      <c r="M31" s="63"/>
      <c r="N31" s="63"/>
      <c r="P31" s="64">
        <f>SUM(C31:N31)</f>
        <v>2952</v>
      </c>
    </row>
    <row r="32" spans="2:16" x14ac:dyDescent="0.3">
      <c r="B32" s="62" t="s">
        <v>41</v>
      </c>
      <c r="C32" s="63">
        <v>412.048</v>
      </c>
      <c r="D32" s="63">
        <v>355.31200000000001</v>
      </c>
      <c r="E32" s="63">
        <v>397.86</v>
      </c>
      <c r="F32" s="63">
        <v>397.86399999999998</v>
      </c>
      <c r="G32" s="63"/>
      <c r="H32" s="63"/>
      <c r="I32" s="63"/>
      <c r="J32" s="63"/>
      <c r="K32" s="63"/>
      <c r="L32" s="63"/>
      <c r="M32" s="63"/>
      <c r="N32" s="63"/>
      <c r="P32" s="64">
        <f>SUM(C32:N32)</f>
        <v>1563.0840000000001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workbookViewId="0">
      <selection activeCell="D10" sqref="D10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0" t="s">
        <v>22</v>
      </c>
      <c r="C2" s="71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450</v>
      </c>
    </row>
    <row r="6" spans="2:3" ht="34.950000000000003" customHeight="1" x14ac:dyDescent="0.3">
      <c r="B6" s="65" t="s">
        <v>44</v>
      </c>
      <c r="C6" s="29">
        <v>500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tabSelected="1"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2" t="s">
        <v>23</v>
      </c>
      <c r="C2" s="72"/>
    </row>
    <row r="3" spans="2:3" ht="16.95" customHeight="1" x14ac:dyDescent="0.3">
      <c r="B3" s="34" t="s">
        <v>24</v>
      </c>
      <c r="C3" s="35">
        <f>'2023'!P28+'2024'!P29</f>
        <v>1907.5919999999992</v>
      </c>
    </row>
    <row r="4" spans="2:3" ht="16.95" customHeight="1" x14ac:dyDescent="0.3">
      <c r="B4" s="34" t="s">
        <v>26</v>
      </c>
      <c r="C4" s="36">
        <f>SUM('2023'!P12)+('2024'!P12)</f>
        <v>13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67</vt:i4>
      </vt:variant>
    </vt:vector>
  </HeadingPairs>
  <TitlesOfParts>
    <vt:vector size="71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2024-05-03T14:41:53Z</dcterms:modified>
</cp:coreProperties>
</file>