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8C041AAB-EFCE-49D6-99E4-F9C38D904F14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2" sheetId="12" r:id="rId1"/>
    <sheet name="2023" sheetId="14" r:id="rId2"/>
    <sheet name="2024" sheetId="16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'2024'!$B$32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'2024'!$B$27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 localSheetId="2">'2024'!$B$26</definedName>
    <definedName name="SORTIES_INTERESSEMENT_CSG_CRDS">'2023'!$B$26</definedName>
    <definedName name="SORTIES_INTERESSEMENT_NET" localSheetId="2">'2024'!$B$25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'2024'!$B$30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7" i="16" l="1"/>
  <c r="F26" i="16"/>
  <c r="N30" i="16"/>
  <c r="M30" i="16"/>
  <c r="L30" i="16"/>
  <c r="K30" i="16"/>
  <c r="J30" i="16"/>
  <c r="I30" i="16"/>
  <c r="H30" i="16"/>
  <c r="G30" i="16"/>
  <c r="P29" i="16"/>
  <c r="F28" i="16"/>
  <c r="E28" i="16"/>
  <c r="D28" i="16"/>
  <c r="C28" i="16"/>
  <c r="P28" i="16" s="1"/>
  <c r="C27" i="16"/>
  <c r="P26" i="16"/>
  <c r="E26" i="16"/>
  <c r="D26" i="16"/>
  <c r="C26" i="16"/>
  <c r="F25" i="16"/>
  <c r="E25" i="16"/>
  <c r="D25" i="16"/>
  <c r="C25" i="16"/>
  <c r="C30" i="16" s="1"/>
  <c r="P24" i="16"/>
  <c r="N21" i="16"/>
  <c r="N32" i="16" s="1"/>
  <c r="M21" i="16"/>
  <c r="M32" i="16" s="1"/>
  <c r="L21" i="16"/>
  <c r="L32" i="16" s="1"/>
  <c r="K21" i="16"/>
  <c r="K32" i="16" s="1"/>
  <c r="J21" i="16"/>
  <c r="J32" i="16" s="1"/>
  <c r="I21" i="16"/>
  <c r="I32" i="16" s="1"/>
  <c r="H21" i="16"/>
  <c r="H32" i="16" s="1"/>
  <c r="G21" i="16"/>
  <c r="G32" i="16" s="1"/>
  <c r="E21" i="16"/>
  <c r="C21" i="16"/>
  <c r="P20" i="16"/>
  <c r="P19" i="16"/>
  <c r="F18" i="16"/>
  <c r="F21" i="16" s="1"/>
  <c r="E18" i="16"/>
  <c r="D18" i="16"/>
  <c r="D21" i="16" s="1"/>
  <c r="C18" i="16"/>
  <c r="P18" i="16" s="1"/>
  <c r="P15" i="16"/>
  <c r="P14" i="16"/>
  <c r="P13" i="16"/>
  <c r="P12" i="16"/>
  <c r="P11" i="16"/>
  <c r="F8" i="16"/>
  <c r="E8" i="16"/>
  <c r="D8" i="16"/>
  <c r="C8" i="16"/>
  <c r="P8" i="16" s="1"/>
  <c r="P7" i="16"/>
  <c r="P6" i="16"/>
  <c r="C32" i="14"/>
  <c r="H30" i="14"/>
  <c r="G30" i="14"/>
  <c r="C30" i="14"/>
  <c r="P29" i="14"/>
  <c r="N28" i="14"/>
  <c r="N30" i="14" s="1"/>
  <c r="M28" i="14"/>
  <c r="L28" i="14"/>
  <c r="K28" i="14"/>
  <c r="J28" i="14"/>
  <c r="I28" i="14"/>
  <c r="H28" i="14"/>
  <c r="G28" i="14"/>
  <c r="F28" i="14"/>
  <c r="F30" i="14" s="1"/>
  <c r="E28" i="14"/>
  <c r="E30" i="14" s="1"/>
  <c r="E32" i="14" s="1"/>
  <c r="D28" i="14"/>
  <c r="D30" i="14" s="1"/>
  <c r="C28" i="14"/>
  <c r="N27" i="14"/>
  <c r="M27" i="14"/>
  <c r="K27" i="14"/>
  <c r="J27" i="14"/>
  <c r="N26" i="14"/>
  <c r="M26" i="14"/>
  <c r="L26" i="14"/>
  <c r="K26" i="14"/>
  <c r="J26" i="14"/>
  <c r="J30" i="14" s="1"/>
  <c r="I26" i="14"/>
  <c r="P26" i="14" s="1"/>
  <c r="N25" i="14"/>
  <c r="M25" i="14"/>
  <c r="M30" i="14" s="1"/>
  <c r="M32" i="14" s="1"/>
  <c r="L25" i="14"/>
  <c r="K25" i="14"/>
  <c r="K30" i="14" s="1"/>
  <c r="K32" i="14" s="1"/>
  <c r="J25" i="14"/>
  <c r="I25" i="14"/>
  <c r="I27" i="14" s="1"/>
  <c r="P24" i="14"/>
  <c r="M21" i="14"/>
  <c r="K21" i="14"/>
  <c r="I21" i="14"/>
  <c r="H21" i="14"/>
  <c r="H32" i="14" s="1"/>
  <c r="E21" i="14"/>
  <c r="C21" i="14"/>
  <c r="P20" i="14"/>
  <c r="P19" i="14"/>
  <c r="N18" i="14"/>
  <c r="N21" i="14" s="1"/>
  <c r="M18" i="14"/>
  <c r="L18" i="14"/>
  <c r="L21" i="14" s="1"/>
  <c r="K18" i="14"/>
  <c r="J18" i="14"/>
  <c r="J21" i="14" s="1"/>
  <c r="J32" i="14" s="1"/>
  <c r="I18" i="14"/>
  <c r="H18" i="14"/>
  <c r="G18" i="14"/>
  <c r="G21" i="14" s="1"/>
  <c r="G32" i="14" s="1"/>
  <c r="F18" i="14"/>
  <c r="F21" i="14" s="1"/>
  <c r="E18" i="14"/>
  <c r="D18" i="14"/>
  <c r="D21" i="14" s="1"/>
  <c r="D32" i="14" s="1"/>
  <c r="C18" i="14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K26" i="12"/>
  <c r="I26" i="12"/>
  <c r="H26" i="12"/>
  <c r="C26" i="12"/>
  <c r="N24" i="12"/>
  <c r="M24" i="12"/>
  <c r="L24" i="12"/>
  <c r="K24" i="12"/>
  <c r="J24" i="12"/>
  <c r="I24" i="12"/>
  <c r="H24" i="12"/>
  <c r="G24" i="12"/>
  <c r="F24" i="12"/>
  <c r="E24" i="12"/>
  <c r="D24" i="12"/>
  <c r="D26" i="12" s="1"/>
  <c r="C24" i="12"/>
  <c r="P24" i="12" s="1"/>
  <c r="N23" i="12"/>
  <c r="M23" i="12"/>
  <c r="P23" i="12" s="1"/>
  <c r="P22" i="12"/>
  <c r="N19" i="12"/>
  <c r="N26" i="12" s="1"/>
  <c r="M19" i="12"/>
  <c r="M26" i="12" s="1"/>
  <c r="L19" i="12"/>
  <c r="L26" i="12" s="1"/>
  <c r="K19" i="12"/>
  <c r="J19" i="12"/>
  <c r="J26" i="12" s="1"/>
  <c r="I19" i="12"/>
  <c r="H19" i="12"/>
  <c r="G19" i="12"/>
  <c r="G26" i="12" s="1"/>
  <c r="F19" i="12"/>
  <c r="F26" i="12" s="1"/>
  <c r="E19" i="12"/>
  <c r="E26" i="12" s="1"/>
  <c r="D19" i="12"/>
  <c r="C19" i="12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F32" i="14" l="1"/>
  <c r="N32" i="14"/>
  <c r="F30" i="16"/>
  <c r="F32" i="16" s="1"/>
  <c r="E30" i="16"/>
  <c r="E32" i="16" s="1"/>
  <c r="P26" i="12"/>
  <c r="P21" i="14"/>
  <c r="P21" i="16"/>
  <c r="I32" i="14"/>
  <c r="L30" i="14"/>
  <c r="L32" i="14" s="1"/>
  <c r="C32" i="16"/>
  <c r="L27" i="14"/>
  <c r="P27" i="14" s="1"/>
  <c r="P28" i="14"/>
  <c r="I30" i="14"/>
  <c r="P30" i="14" s="1"/>
  <c r="D27" i="16"/>
  <c r="D30" i="16" s="1"/>
  <c r="P19" i="12"/>
  <c r="P25" i="16"/>
  <c r="E27" i="16"/>
  <c r="P18" i="14"/>
  <c r="P25" i="14"/>
  <c r="P30" i="16" l="1"/>
  <c r="D32" i="16"/>
  <c r="P32" i="16" s="1"/>
  <c r="P32" i="14"/>
  <c r="P27" i="16"/>
  <c r="C3" i="13" l="1"/>
</calcChain>
</file>

<file path=xl/sharedStrings.xml><?xml version="1.0" encoding="utf-8"?>
<sst xmlns="http://schemas.openxmlformats.org/spreadsheetml/2006/main" count="118" uniqueCount="45">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</sst>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1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4" fontId="14" fillId="4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27" sqref="N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60">
        <v>6</v>
      </c>
      <c r="N6" s="60">
        <v>19</v>
      </c>
      <c r="O6" s="36"/>
      <c r="P6" s="55">
        <f>SUM(C6:N6)</f>
        <v>25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60">
        <v>6</v>
      </c>
      <c r="N7" s="60">
        <v>22</v>
      </c>
      <c r="O7" s="36"/>
      <c r="P7" s="55">
        <f>SUM(C7:N7)</f>
        <v>28</v>
      </c>
    </row>
    <row r="8" spans="2:16" x14ac:dyDescent="0.3">
      <c r="B8" s="18" t="s">
        <v>22</v>
      </c>
      <c r="C8" s="59">
        <f t="shared" ref="C8:N8" si="0">C7-C6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3</v>
      </c>
      <c r="O8" s="36"/>
      <c r="P8" s="55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1">
        <v>6</v>
      </c>
      <c r="N11" s="61">
        <v>22</v>
      </c>
      <c r="P11" s="56">
        <f>SUM(C11:N11)</f>
        <v>28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2">
        <v>2795.4</v>
      </c>
      <c r="N17" s="62">
        <v>10449.800000000001</v>
      </c>
      <c r="O17" s="4"/>
      <c r="P17" s="41">
        <f>SUM(C17:N17)</f>
        <v>13245.2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62">
        <v>1630.76</v>
      </c>
      <c r="N22" s="62">
        <v>5618.97</v>
      </c>
      <c r="O22" s="4"/>
      <c r="P22" s="43">
        <f>SUM(C22:N22)</f>
        <v>7249.7300000000005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62">
        <f>304.57+621.76</f>
        <v>926.32999999999993</v>
      </c>
      <c r="N23" s="62">
        <f>1135.89+2268.67</f>
        <v>3404.5600000000004</v>
      </c>
      <c r="O23" s="4"/>
      <c r="P23" s="43">
        <f>SUM(C23:N23)</f>
        <v>4330.8900000000003</v>
      </c>
    </row>
    <row r="24" spans="2:16" x14ac:dyDescent="0.3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8">
        <f>SUM(C24:N24)</f>
        <v>11580.62</v>
      </c>
    </row>
    <row r="25" spans="2:16" x14ac:dyDescent="0.3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3">
      <c r="B26" s="46" t="s">
        <v>36</v>
      </c>
      <c r="C26" s="47">
        <f t="shared" ref="C26:N26" si="3">C19-C24</f>
        <v>0</v>
      </c>
      <c r="D26" s="47">
        <f t="shared" si="3"/>
        <v>0</v>
      </c>
      <c r="E26" s="47">
        <f t="shared" si="3"/>
        <v>0</v>
      </c>
      <c r="F26" s="47">
        <f t="shared" si="3"/>
        <v>0</v>
      </c>
      <c r="G26" s="47">
        <f t="shared" si="3"/>
        <v>0</v>
      </c>
      <c r="H26" s="47">
        <f t="shared" si="3"/>
        <v>0</v>
      </c>
      <c r="I26" s="47">
        <f t="shared" si="3"/>
        <v>0</v>
      </c>
      <c r="J26" s="47">
        <f t="shared" si="3"/>
        <v>0</v>
      </c>
      <c r="K26" s="47">
        <f t="shared" si="3"/>
        <v>0</v>
      </c>
      <c r="L26" s="47">
        <f t="shared" si="3"/>
        <v>0</v>
      </c>
      <c r="M26" s="47">
        <f t="shared" si="3"/>
        <v>238.30999999999995</v>
      </c>
      <c r="N26" s="47">
        <f t="shared" si="3"/>
        <v>1426.2700000000004</v>
      </c>
      <c r="P26" s="57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topLeftCell="B1" workbookViewId="0">
      <selection activeCell="B27" sqref="B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5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5">
        <f>SUM(C7:N7)</f>
        <v>237</v>
      </c>
    </row>
    <row r="8" spans="2:16" x14ac:dyDescent="0.3">
      <c r="B8" s="18" t="s">
        <v>22</v>
      </c>
      <c r="C8" s="59">
        <f t="shared" ref="C8:N8" si="0">C7-C6</f>
        <v>3</v>
      </c>
      <c r="D8" s="59">
        <f t="shared" si="0"/>
        <v>1</v>
      </c>
      <c r="E8" s="59">
        <f t="shared" si="0"/>
        <v>4</v>
      </c>
      <c r="F8" s="59">
        <f t="shared" si="0"/>
        <v>0</v>
      </c>
      <c r="G8" s="59">
        <f t="shared" si="0"/>
        <v>-1</v>
      </c>
      <c r="H8" s="59">
        <f t="shared" si="0"/>
        <v>-7</v>
      </c>
      <c r="I8" s="59">
        <f t="shared" si="0"/>
        <v>1</v>
      </c>
      <c r="J8" s="59">
        <f t="shared" si="0"/>
        <v>3</v>
      </c>
      <c r="K8" s="59">
        <f t="shared" si="0"/>
        <v>2</v>
      </c>
      <c r="L8" s="59">
        <f t="shared" si="0"/>
        <v>3</v>
      </c>
      <c r="M8" s="59">
        <f t="shared" si="0"/>
        <v>-1</v>
      </c>
      <c r="N8" s="59">
        <f t="shared" si="0"/>
        <v>1</v>
      </c>
      <c r="O8" s="36"/>
      <c r="P8" s="55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6">
        <f>SUM(C11:N11)</f>
        <v>237.5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6">
        <f>SUM(C12:N12)</f>
        <v>6.5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6">
        <f>SUM(C13:N13)</f>
        <v>7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>
        <v>800</v>
      </c>
      <c r="N20" s="64"/>
      <c r="O20" s="4"/>
      <c r="P20" s="41">
        <f>SUM(C20:N20)</f>
        <v>800</v>
      </c>
    </row>
    <row r="21" spans="2:16" x14ac:dyDescent="0.3">
      <c r="B21" s="27" t="s">
        <v>2</v>
      </c>
      <c r="C21" s="28">
        <f t="shared" ref="C21:N21" si="1">SUM(C18:C19)</f>
        <v>10449.800000000001</v>
      </c>
      <c r="D21" s="28">
        <f t="shared" si="1"/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>SUM(M18:M20)</f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3">
      <c r="B25" s="9" t="s">
        <v>41</v>
      </c>
      <c r="C25" s="10"/>
      <c r="D25" s="10"/>
      <c r="E25" s="10"/>
      <c r="F25" s="10"/>
      <c r="G25" s="10"/>
      <c r="H25" s="10"/>
      <c r="I25" s="10">
        <f t="shared" ref="I25:L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3">
      <c r="B26" s="65" t="s">
        <v>42</v>
      </c>
      <c r="C26" s="10"/>
      <c r="D26" s="10"/>
      <c r="E26" s="10"/>
      <c r="F26" s="10"/>
      <c r="G26" s="10"/>
      <c r="H26" s="10"/>
      <c r="I26" s="66">
        <f t="shared" ref="I26:N26" si="4">(5566.38/5)*9.7%</f>
        <v>107.98777199999999</v>
      </c>
      <c r="J26" s="66">
        <f t="shared" si="4"/>
        <v>107.98777199999999</v>
      </c>
      <c r="K26" s="66">
        <f t="shared" si="4"/>
        <v>107.98777199999999</v>
      </c>
      <c r="L26" s="66">
        <f t="shared" si="4"/>
        <v>107.98777199999999</v>
      </c>
      <c r="M26" s="66">
        <f>(3818.75/5)*9.7%</f>
        <v>74.083749999999995</v>
      </c>
      <c r="N26" s="66">
        <f t="shared" si="4"/>
        <v>107.98777199999999</v>
      </c>
      <c r="O26" s="4"/>
      <c r="P26" s="43">
        <f t="shared" si="2"/>
        <v>614.02260999999999</v>
      </c>
    </row>
    <row r="27" spans="2:16" x14ac:dyDescent="0.3">
      <c r="B27" s="65" t="s">
        <v>43</v>
      </c>
      <c r="C27" s="10"/>
      <c r="D27" s="10"/>
      <c r="E27" s="10"/>
      <c r="F27" s="10"/>
      <c r="G27" s="10"/>
      <c r="H27" s="10"/>
      <c r="I27" s="66">
        <f t="shared" ref="I27:N27" si="5">(I25)*0.02</f>
        <v>20.105764560000004</v>
      </c>
      <c r="J27" s="66">
        <f t="shared" si="5"/>
        <v>20.105764560000004</v>
      </c>
      <c r="K27" s="66">
        <f t="shared" si="5"/>
        <v>20.105764560000004</v>
      </c>
      <c r="L27" s="66">
        <f t="shared" si="5"/>
        <v>20.105764560000004</v>
      </c>
      <c r="M27" s="66">
        <f t="shared" si="5"/>
        <v>13.793324999999999</v>
      </c>
      <c r="N27" s="66">
        <f t="shared" si="5"/>
        <v>20.105764560000004</v>
      </c>
      <c r="O27" s="4"/>
      <c r="P27" s="43">
        <f t="shared" si="2"/>
        <v>114.32214780000001</v>
      </c>
    </row>
    <row r="28" spans="2:16" x14ac:dyDescent="0.3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3">
      <c r="B29" s="63" t="s">
        <v>39</v>
      </c>
      <c r="C29" s="64"/>
      <c r="D29" s="64">
        <v>1340.83</v>
      </c>
      <c r="E29" s="64"/>
      <c r="F29" s="64"/>
      <c r="G29" s="64"/>
      <c r="H29" s="64"/>
      <c r="I29" s="64">
        <v>169.08</v>
      </c>
      <c r="J29" s="64">
        <v>2332.5</v>
      </c>
      <c r="K29" s="64"/>
      <c r="L29" s="64"/>
      <c r="M29" s="64"/>
      <c r="N29" s="64"/>
      <c r="O29" s="4"/>
      <c r="P29" s="43">
        <f t="shared" si="2"/>
        <v>3842.41</v>
      </c>
    </row>
    <row r="30" spans="2:16" x14ac:dyDescent="0.3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8">
        <f t="shared" si="2"/>
        <v>114240.84214779998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7">C21-C30</f>
        <v>1414.8900000000012</v>
      </c>
      <c r="D32" s="47">
        <f t="shared" si="7"/>
        <v>-882.73999999999978</v>
      </c>
      <c r="E32" s="47">
        <f t="shared" si="7"/>
        <v>1893.2900000000009</v>
      </c>
      <c r="F32" s="47">
        <f t="shared" si="7"/>
        <v>-20.309999999999491</v>
      </c>
      <c r="G32" s="47">
        <f t="shared" si="7"/>
        <v>-262.29000000000087</v>
      </c>
      <c r="H32" s="47">
        <f t="shared" si="7"/>
        <v>-2015.9499999999998</v>
      </c>
      <c r="I32" s="47">
        <f t="shared" si="7"/>
        <v>267.51823543999853</v>
      </c>
      <c r="J32" s="47">
        <f t="shared" si="7"/>
        <v>-939.10176456000045</v>
      </c>
      <c r="K32" s="47">
        <f t="shared" si="7"/>
        <v>914.9982354399981</v>
      </c>
      <c r="L32" s="47">
        <f t="shared" si="7"/>
        <v>483.39823543999955</v>
      </c>
      <c r="M32" s="47">
        <f t="shared" si="7"/>
        <v>3078.8566750000009</v>
      </c>
      <c r="N32" s="47">
        <f t="shared" si="7"/>
        <v>-4653.4017645599997</v>
      </c>
      <c r="P32" s="57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0CF9-FB38-4E1A-BA8F-4D802FA0F34B}">
  <dimension ref="B1:P32"/>
  <sheetViews>
    <sheetView topLeftCell="B1" workbookViewId="0">
      <selection activeCell="B26" sqref="B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5">
        <f>SUM(C6:N6)</f>
        <v>76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20</v>
      </c>
      <c r="G7" s="37"/>
      <c r="H7" s="37"/>
      <c r="I7" s="37"/>
      <c r="J7" s="37"/>
      <c r="K7" s="37"/>
      <c r="L7" s="37"/>
      <c r="M7" s="37"/>
      <c r="N7" s="37"/>
      <c r="O7" s="36"/>
      <c r="P7" s="55">
        <f>SUM(C7:N7)</f>
        <v>84</v>
      </c>
    </row>
    <row r="8" spans="2:16" x14ac:dyDescent="0.3">
      <c r="B8" s="18" t="s">
        <v>22</v>
      </c>
      <c r="C8" s="59">
        <f>C7-C6</f>
        <v>3</v>
      </c>
      <c r="D8" s="59">
        <f>D7-D6</f>
        <v>2</v>
      </c>
      <c r="E8" s="59">
        <f>E7-E6</f>
        <v>2</v>
      </c>
      <c r="F8" s="59">
        <f>F7-F6</f>
        <v>1</v>
      </c>
      <c r="G8" s="59"/>
      <c r="H8" s="59"/>
      <c r="I8" s="59"/>
      <c r="J8" s="59"/>
      <c r="K8" s="59"/>
      <c r="L8" s="59"/>
      <c r="M8" s="59"/>
      <c r="N8" s="59"/>
      <c r="O8" s="36"/>
      <c r="P8" s="55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19.5</v>
      </c>
      <c r="G11" s="11"/>
      <c r="H11" s="11"/>
      <c r="I11" s="11"/>
      <c r="J11" s="11"/>
      <c r="K11" s="11"/>
      <c r="L11" s="11"/>
      <c r="M11" s="11"/>
      <c r="N11" s="11"/>
      <c r="P11" s="56">
        <f>SUM(C11:N11)</f>
        <v>83.5</v>
      </c>
    </row>
    <row r="12" spans="2:16" x14ac:dyDescent="0.3">
      <c r="B12" s="9" t="s">
        <v>16</v>
      </c>
      <c r="C12" s="12"/>
      <c r="D12" s="12"/>
      <c r="E12" s="12"/>
      <c r="F12" s="12">
        <v>1.5</v>
      </c>
      <c r="G12" s="12"/>
      <c r="H12" s="12"/>
      <c r="I12" s="12"/>
      <c r="J12" s="12"/>
      <c r="K12" s="12"/>
      <c r="L12" s="12"/>
      <c r="M12" s="12"/>
      <c r="N12" s="12"/>
      <c r="P12" s="56">
        <f>SUM(C12:N12)</f>
        <v>1.5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>
        <f>E11*Params!$C$5*(1-Params!$C$3)-Params!$C$4</f>
        <v>9971.4</v>
      </c>
      <c r="F18" s="10">
        <f>F11*Params!$C$5*(1-Params!$C$3)-Params!$C$4</f>
        <v>9253.8000000000011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39646.400000000001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0">SUM(C18:C19)</f>
        <v>10449.800000000001</v>
      </c>
      <c r="D21" s="28">
        <f t="shared" si="0"/>
        <v>9971.4</v>
      </c>
      <c r="E21" s="28">
        <f t="shared" si="0"/>
        <v>9971.4</v>
      </c>
      <c r="F21" s="28">
        <f t="shared" si="0"/>
        <v>9253.8000000000011</v>
      </c>
      <c r="G21" s="28">
        <f t="shared" si="0"/>
        <v>0</v>
      </c>
      <c r="H21" s="28">
        <f t="shared" si="0"/>
        <v>0</v>
      </c>
      <c r="I21" s="28">
        <f t="shared" si="0"/>
        <v>0</v>
      </c>
      <c r="J21" s="28">
        <f t="shared" si="0"/>
        <v>0</v>
      </c>
      <c r="K21" s="28">
        <f t="shared" si="0"/>
        <v>0</v>
      </c>
      <c r="L21" s="28">
        <f t="shared" si="0"/>
        <v>0</v>
      </c>
      <c r="M21" s="28">
        <f t="shared" si="0"/>
        <v>0</v>
      </c>
      <c r="N21" s="28">
        <f t="shared" si="0"/>
        <v>0</v>
      </c>
      <c r="O21" s="5"/>
      <c r="P21" s="42">
        <f>SUM(C21:N21)</f>
        <v>39646.400000000001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4537.9399999999996</v>
      </c>
      <c r="D24" s="10">
        <v>4707.9399999999996</v>
      </c>
      <c r="E24" s="10">
        <v>4707.9399999999996</v>
      </c>
      <c r="F24" s="10">
        <v>4707.9399999999996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30" si="1">SUM(C24:N24)</f>
        <v>18661.759999999998</v>
      </c>
    </row>
    <row r="25" spans="2:16" x14ac:dyDescent="0.3">
      <c r="B25" s="9" t="s">
        <v>41</v>
      </c>
      <c r="C25" s="10">
        <f>(5570.18/5)*(1-9.7%)</f>
        <v>1005.9745080000001</v>
      </c>
      <c r="D25" s="10">
        <f>(5570.18/5)*(1-9.7%)</f>
        <v>1005.9745080000001</v>
      </c>
      <c r="E25" s="10">
        <f>(5570.18/5)*(1-9.7%)</f>
        <v>1005.9745080000001</v>
      </c>
      <c r="F25" s="67">
        <f>(5570.18/5)*(1-9.7%)</f>
        <v>1005.9745080000001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1"/>
        <v>4023.8980320000005</v>
      </c>
    </row>
    <row r="26" spans="2:16" x14ac:dyDescent="0.3">
      <c r="B26" s="65" t="s">
        <v>42</v>
      </c>
      <c r="C26" s="66">
        <f>(5570.18/5)*9.7%</f>
        <v>108.06149199999999</v>
      </c>
      <c r="D26" s="66">
        <f>(5570.18/5)*9.7%</f>
        <v>108.06149199999999</v>
      </c>
      <c r="E26" s="66">
        <f>(5570.18/5)*9.7%</f>
        <v>108.06149199999999</v>
      </c>
      <c r="F26" s="66">
        <f>(5570.18/5)*9.7%</f>
        <v>108.06149199999999</v>
      </c>
      <c r="G26" s="10"/>
      <c r="H26" s="10"/>
      <c r="I26" s="66"/>
      <c r="J26" s="66"/>
      <c r="K26" s="66"/>
      <c r="L26" s="66"/>
      <c r="M26" s="66"/>
      <c r="N26" s="66"/>
      <c r="O26" s="4"/>
      <c r="P26" s="43">
        <f t="shared" si="1"/>
        <v>432.24596799999995</v>
      </c>
    </row>
    <row r="27" spans="2:16" x14ac:dyDescent="0.3">
      <c r="B27" s="65" t="s">
        <v>43</v>
      </c>
      <c r="C27" s="66">
        <f>(C25)*0.02</f>
        <v>20.119490160000002</v>
      </c>
      <c r="D27" s="66">
        <f>(D25)*0.02</f>
        <v>20.119490160000002</v>
      </c>
      <c r="E27" s="66">
        <f>(E25)*0.02</f>
        <v>20.119490160000002</v>
      </c>
      <c r="F27" s="66">
        <f>(F25)*0.02</f>
        <v>20.119490160000002</v>
      </c>
      <c r="G27" s="10"/>
      <c r="H27" s="10"/>
      <c r="I27" s="66"/>
      <c r="J27" s="66"/>
      <c r="K27" s="66"/>
      <c r="L27" s="66"/>
      <c r="M27" s="66"/>
      <c r="N27" s="66"/>
      <c r="O27" s="4"/>
      <c r="P27" s="43">
        <f t="shared" si="1"/>
        <v>80.477960640000006</v>
      </c>
    </row>
    <row r="28" spans="2:16" x14ac:dyDescent="0.3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>
        <f>1118.64+2289.59</f>
        <v>3408.2300000000005</v>
      </c>
      <c r="F28" s="10">
        <f>1118.64+2289.59</f>
        <v>3408.2300000000005</v>
      </c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1"/>
        <v>13632.920000000002</v>
      </c>
    </row>
    <row r="29" spans="2:16" x14ac:dyDescent="0.3">
      <c r="B29" s="63" t="s">
        <v>39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 t="shared" si="1"/>
        <v>0</v>
      </c>
    </row>
    <row r="30" spans="2:16" x14ac:dyDescent="0.3">
      <c r="B30" s="8" t="s">
        <v>3</v>
      </c>
      <c r="C30" s="44">
        <f t="shared" ref="C30:N30" si="2">SUM(C24:C29)</f>
        <v>9080.3254901600012</v>
      </c>
      <c r="D30" s="44">
        <f t="shared" si="2"/>
        <v>9250.3254901600012</v>
      </c>
      <c r="E30" s="44">
        <f t="shared" si="2"/>
        <v>9250.3254901600012</v>
      </c>
      <c r="F30" s="44">
        <f t="shared" si="2"/>
        <v>9250.3254901600012</v>
      </c>
      <c r="G30" s="44">
        <f t="shared" si="2"/>
        <v>0</v>
      </c>
      <c r="H30" s="44">
        <f t="shared" si="2"/>
        <v>0</v>
      </c>
      <c r="I30" s="44">
        <f t="shared" si="2"/>
        <v>0</v>
      </c>
      <c r="J30" s="44">
        <f t="shared" si="2"/>
        <v>0</v>
      </c>
      <c r="K30" s="44">
        <f t="shared" si="2"/>
        <v>0</v>
      </c>
      <c r="L30" s="44">
        <f t="shared" si="2"/>
        <v>0</v>
      </c>
      <c r="M30" s="44">
        <f t="shared" si="2"/>
        <v>0</v>
      </c>
      <c r="N30" s="44">
        <f t="shared" si="2"/>
        <v>0</v>
      </c>
      <c r="O30" s="4"/>
      <c r="P30" s="58">
        <f t="shared" si="1"/>
        <v>36831.301960640005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3">C21-C30</f>
        <v>1369.4745098399999</v>
      </c>
      <c r="D32" s="47">
        <f t="shared" si="3"/>
        <v>721.07450983999843</v>
      </c>
      <c r="E32" s="47">
        <f t="shared" si="3"/>
        <v>721.07450983999843</v>
      </c>
      <c r="F32" s="47">
        <f t="shared" si="3"/>
        <v>3.4745098399998824</v>
      </c>
      <c r="G32" s="47">
        <f t="shared" si="3"/>
        <v>0</v>
      </c>
      <c r="H32" s="47">
        <f t="shared" si="3"/>
        <v>0</v>
      </c>
      <c r="I32" s="47">
        <f t="shared" si="3"/>
        <v>0</v>
      </c>
      <c r="J32" s="47">
        <f t="shared" si="3"/>
        <v>0</v>
      </c>
      <c r="K32" s="47">
        <f t="shared" si="3"/>
        <v>0</v>
      </c>
      <c r="L32" s="47">
        <f t="shared" si="3"/>
        <v>0</v>
      </c>
      <c r="M32" s="47">
        <f t="shared" si="3"/>
        <v>0</v>
      </c>
      <c r="N32" s="47">
        <f t="shared" si="3"/>
        <v>0</v>
      </c>
      <c r="P32" s="57">
        <f>SUM(C32:N32)</f>
        <v>2815.0980393599966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23</v>
      </c>
      <c r="C2" s="71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38</v>
      </c>
      <c r="C5" s="33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33</v>
      </c>
      <c r="C2" s="72"/>
    </row>
    <row r="3" spans="2:3" ht="16.95" customHeight="1" x14ac:dyDescent="0.3">
      <c r="B3" s="38" t="s">
        <v>34</v>
      </c>
      <c r="C3" s="39">
        <f>SUM('2022'!P26+'2023'!P32+'2024'!P32)</f>
        <v>3758.8358915599961</v>
      </c>
    </row>
    <row r="4" spans="2:3" ht="16.95" customHeight="1" x14ac:dyDescent="0.3">
      <c r="B4" s="38" t="s">
        <v>37</v>
      </c>
      <c r="C4" s="40">
        <f>'2022'!P12+'2023'!P12+'2024'!P12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101</vt:i4>
      </vt:variant>
    </vt:vector>
  </HeadingPairs>
  <TitlesOfParts>
    <vt:vector size="106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'2024'!SORTIES_FRAIS_PEE_AMUNDI</vt:lpstr>
      <vt:lpstr>'2024'!SORTIES_INTERESSEMENT_CSG_CRDS</vt:lpstr>
      <vt:lpstr>SORTIES_INTERESSEMENT_CSG_CRDS</vt:lpstr>
      <vt:lpstr>'2024'!SORTIES_INTERESSEMENT_NET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2024-05-03T14:36:19Z</dcterms:modified>
</cp:coreProperties>
</file>