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B657B2B2-FA21-4A72-A0D3-E4B4A9151DC4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2" sheetId="14" r:id="rId1"/>
    <sheet name="2023" sheetId="15" r:id="rId2"/>
    <sheet name="2024" sheetId="16" r:id="rId3"/>
    <sheet name="Params" sheetId="10" r:id="rId4"/>
    <sheet name="Synthése" sheetId="13" r:id="rId5"/>
  </sheets>
  <definedNames>
    <definedName name="AOUT" localSheetId="0">'2022'!$J$3</definedName>
    <definedName name="AOUT" localSheetId="1">'2023'!$J$3</definedName>
    <definedName name="AOUT" localSheetId="2">'2024'!$J$3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0">'2022'!$F$3</definedName>
    <definedName name="AVRIL" localSheetId="1">'2023'!$F$3</definedName>
    <definedName name="AVRIL" localSheetId="2">'2024'!$F$3</definedName>
    <definedName name="AVRIL">#REF!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0">'2022'!$D$3</definedName>
    <definedName name="FEVRIER" localSheetId="1">'2023'!$D$3</definedName>
    <definedName name="FEVRIER" localSheetId="2">'2024'!$D$3</definedName>
    <definedName name="FEVRIER">#REF!</definedName>
    <definedName name="FRAIS_KM">'2024'!$B$30</definedName>
    <definedName name="JANVIER" localSheetId="0">'2022'!$C$3</definedName>
    <definedName name="JANVIER" localSheetId="1">'2023'!$C$3</definedName>
    <definedName name="JANVIER" localSheetId="2">'2024'!$C$3</definedName>
    <definedName name="JANVIER">#REF!</definedName>
    <definedName name="JUILLET" localSheetId="0">'2022'!$I$3</definedName>
    <definedName name="JUILLET" localSheetId="1">'2023'!$I$3</definedName>
    <definedName name="JUILLET" localSheetId="2">'2024'!$I$3</definedName>
    <definedName name="JUILLET">#REF!</definedName>
    <definedName name="JUIN" localSheetId="0">'2022'!$H$3</definedName>
    <definedName name="JUIN" localSheetId="1">'2023'!$H$3</definedName>
    <definedName name="JUIN" localSheetId="2">'2024'!$H$3</definedName>
    <definedName name="JUIN">#REF!</definedName>
    <definedName name="MAI" localSheetId="0">'2022'!$G$3</definedName>
    <definedName name="MAI" localSheetId="1">'2023'!$G$3</definedName>
    <definedName name="MAI" localSheetId="2">'2024'!$G$3</definedName>
    <definedName name="MAI">#REF!</definedName>
    <definedName name="MARS" localSheetId="0">'2022'!$E$3</definedName>
    <definedName name="MARS" localSheetId="1">'2023'!$E$3</definedName>
    <definedName name="MARS" localSheetId="2">'2024'!$E$3</definedName>
    <definedName name="MARS">#REF!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>'2024'!$B$29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0">'2022'!$L$3</definedName>
    <definedName name="OCTOBRE" localSheetId="1">'2023'!$L$3</definedName>
    <definedName name="OCTOBRE" localSheetId="2">'2024'!$L$3</definedName>
    <definedName name="OCTOBRE">#REF!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0">'2022'!$K$3</definedName>
    <definedName name="SEPTEMBRE" localSheetId="1">'2023'!$K$3</definedName>
    <definedName name="SEPTEMBRE" localSheetId="2">'2024'!$K$3</definedName>
    <definedName name="SEPTEMBRE">#REF!</definedName>
    <definedName name="SOLDE" localSheetId="0">'2022'!$B$26</definedName>
    <definedName name="SOLDE" localSheetId="1">'2023'!$B$26</definedName>
    <definedName name="SOLDE" localSheetId="2">'2024'!$B$27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KM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'2022'!$B$24</definedName>
    <definedName name="TOTAL_SORTIES" localSheetId="1">'2023'!$B$24</definedName>
    <definedName name="TOTAL_SORTIES" localSheetId="2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3" i="13" l="1"/>
  <c r="P30" i="16"/>
  <c r="P29" i="16"/>
  <c r="M27" i="16"/>
  <c r="N25" i="16"/>
  <c r="M25" i="16"/>
  <c r="L25" i="16"/>
  <c r="K25" i="16"/>
  <c r="J25" i="16"/>
  <c r="J27" i="16" s="1"/>
  <c r="I25" i="16"/>
  <c r="H25" i="16"/>
  <c r="G25" i="16"/>
  <c r="D25" i="16"/>
  <c r="C25" i="16"/>
  <c r="P24" i="16"/>
  <c r="F23" i="16"/>
  <c r="F25" i="16" s="1"/>
  <c r="E23" i="16"/>
  <c r="E25" i="16" s="1"/>
  <c r="D23" i="16"/>
  <c r="C23" i="16"/>
  <c r="P23" i="16" s="1"/>
  <c r="P22" i="16"/>
  <c r="N19" i="16"/>
  <c r="N27" i="16" s="1"/>
  <c r="M19" i="16"/>
  <c r="L19" i="16"/>
  <c r="L27" i="16" s="1"/>
  <c r="K19" i="16"/>
  <c r="K27" i="16" s="1"/>
  <c r="J19" i="16"/>
  <c r="I19" i="16"/>
  <c r="I27" i="16" s="1"/>
  <c r="H19" i="16"/>
  <c r="H27" i="16" s="1"/>
  <c r="G19" i="16"/>
  <c r="G27" i="16" s="1"/>
  <c r="F19" i="16"/>
  <c r="C19" i="16"/>
  <c r="C27" i="16" s="1"/>
  <c r="P18" i="16"/>
  <c r="F17" i="16"/>
  <c r="E17" i="16"/>
  <c r="E19" i="16" s="1"/>
  <c r="D17" i="16"/>
  <c r="D19" i="16" s="1"/>
  <c r="D27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P8" i="16" s="1"/>
  <c r="D8" i="16"/>
  <c r="C8" i="16"/>
  <c r="P7" i="16"/>
  <c r="P6" i="16"/>
  <c r="J24" i="15"/>
  <c r="I24" i="15"/>
  <c r="N23" i="15"/>
  <c r="N24" i="15" s="1"/>
  <c r="M23" i="15"/>
  <c r="M24" i="15" s="1"/>
  <c r="L23" i="15"/>
  <c r="L24" i="15" s="1"/>
  <c r="K23" i="15"/>
  <c r="K24" i="15" s="1"/>
  <c r="J23" i="15"/>
  <c r="I23" i="15"/>
  <c r="H23" i="15"/>
  <c r="H24" i="15" s="1"/>
  <c r="G23" i="15"/>
  <c r="G24" i="15" s="1"/>
  <c r="F23" i="15"/>
  <c r="F24" i="15" s="1"/>
  <c r="E23" i="15"/>
  <c r="E24" i="15" s="1"/>
  <c r="D23" i="15"/>
  <c r="D24" i="15" s="1"/>
  <c r="C23" i="15"/>
  <c r="C24" i="15" s="1"/>
  <c r="P22" i="15"/>
  <c r="N19" i="15"/>
  <c r="M19" i="15"/>
  <c r="L19" i="15"/>
  <c r="I19" i="15"/>
  <c r="I26" i="15" s="1"/>
  <c r="F19" i="15"/>
  <c r="F26" i="15" s="1"/>
  <c r="E19" i="15"/>
  <c r="D19" i="15"/>
  <c r="P18" i="15"/>
  <c r="N17" i="15"/>
  <c r="M17" i="15"/>
  <c r="L17" i="15"/>
  <c r="K17" i="15"/>
  <c r="K19" i="15" s="1"/>
  <c r="K26" i="15" s="1"/>
  <c r="J17" i="15"/>
  <c r="J19" i="15" s="1"/>
  <c r="J26" i="15" s="1"/>
  <c r="I17" i="15"/>
  <c r="H17" i="15"/>
  <c r="H19" i="15" s="1"/>
  <c r="G17" i="15"/>
  <c r="G19" i="15" s="1"/>
  <c r="G26" i="15" s="1"/>
  <c r="F17" i="15"/>
  <c r="E17" i="15"/>
  <c r="D17" i="15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K26" i="14"/>
  <c r="J26" i="14"/>
  <c r="C26" i="14"/>
  <c r="M24" i="14"/>
  <c r="L24" i="14"/>
  <c r="K24" i="14"/>
  <c r="J24" i="14"/>
  <c r="I24" i="14"/>
  <c r="H24" i="14"/>
  <c r="G24" i="14"/>
  <c r="F24" i="14"/>
  <c r="E24" i="14"/>
  <c r="D24" i="14"/>
  <c r="C24" i="14"/>
  <c r="N23" i="14"/>
  <c r="P23" i="14" s="1"/>
  <c r="P22" i="14"/>
  <c r="M19" i="14"/>
  <c r="M26" i="14" s="1"/>
  <c r="L19" i="14"/>
  <c r="L26" i="14" s="1"/>
  <c r="K19" i="14"/>
  <c r="J19" i="14"/>
  <c r="I19" i="14"/>
  <c r="I26" i="14" s="1"/>
  <c r="H19" i="14"/>
  <c r="H26" i="14" s="1"/>
  <c r="G19" i="14"/>
  <c r="G26" i="14" s="1"/>
  <c r="F19" i="14"/>
  <c r="F26" i="14" s="1"/>
  <c r="E19" i="14"/>
  <c r="E26" i="14" s="1"/>
  <c r="D19" i="14"/>
  <c r="D26" i="14" s="1"/>
  <c r="C19" i="14"/>
  <c r="P18" i="14"/>
  <c r="N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L26" i="15" l="1"/>
  <c r="M26" i="15"/>
  <c r="P25" i="16"/>
  <c r="P19" i="15"/>
  <c r="C26" i="15"/>
  <c r="N26" i="15"/>
  <c r="F27" i="16"/>
  <c r="E27" i="16"/>
  <c r="P27" i="16" s="1"/>
  <c r="H26" i="15"/>
  <c r="D26" i="15"/>
  <c r="P24" i="15"/>
  <c r="E26" i="15"/>
  <c r="P19" i="14"/>
  <c r="P17" i="15"/>
  <c r="N19" i="14"/>
  <c r="N24" i="14"/>
  <c r="P24" i="14" s="1"/>
  <c r="P19" i="16"/>
  <c r="P23" i="15"/>
  <c r="P17" i="16"/>
  <c r="P26" i="15" l="1"/>
  <c r="N26" i="14"/>
  <c r="P26" i="14" s="1"/>
</calcChain>
</file>

<file path=xl/sharedStrings.xml><?xml version="1.0" encoding="utf-8"?>
<sst xmlns="http://schemas.openxmlformats.org/spreadsheetml/2006/main" count="109" uniqueCount="42">
  <si>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</si>
  <si>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</si>
  <si>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</si>
  <si>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</si>
  <si>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</si>
  <si>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</si>
  <si>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</si>
  <si>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</si>
  <si>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</si>
  <si>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</si>
  <si>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</si>
  <si>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</si>
  <si>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</si>
  <si>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</si>
  <si>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</si>
  <si>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</si>
  <si>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</si>
  <si>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</si>
  <si>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</si>
  <si>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</si>
  <si>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</si>
  <si>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</si>
  <si>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</si>
  <si>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</si>
  <si>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</si>
  <si>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</si>
  <si>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</si>
  <si>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</si>
  <si>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</si>
  <si>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</si>
  <si>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</si>
  <si>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</si>
  <si>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</si>
  <si>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</si>
  <si>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</si>
  <si>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</si>
  <si>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</si>
  <si>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</si>
  <si>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</si>
  <si>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Nombre de km</t>
  </si>
  <si>
    <t xml:space="preserve">Frais km </t>
  </si>
  <si>
    <t>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</si>
</sst>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N14" sqref="N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20</v>
      </c>
      <c r="O6" s="31"/>
      <c r="P6" s="52">
        <f>SUM(C6:N6)</f>
        <v>20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20</v>
      </c>
      <c r="O7" s="31"/>
      <c r="P7" s="52">
        <f>SUM(C7:N7)</f>
        <v>20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20</v>
      </c>
      <c r="P11" s="53">
        <f>SUM(C11:N11)</f>
        <v>20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8389</v>
      </c>
      <c r="O17" s="4"/>
      <c r="P17" s="37">
        <f>SUM(C17:N17)</f>
        <v>8389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8389</v>
      </c>
      <c r="O19" s="5"/>
      <c r="P19" s="38">
        <f>SUM(C19:O19)</f>
        <v>8389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4899.16</v>
      </c>
      <c r="O22" s="4"/>
      <c r="P22" s="39">
        <f>SUM(C22:N22)</f>
        <v>4899.16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993.33+1686.51</f>
        <v>2679.84</v>
      </c>
      <c r="O23" s="4"/>
      <c r="P23" s="39">
        <f>SUM(C23:N23)</f>
        <v>2679.84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7579</v>
      </c>
      <c r="O24" s="4"/>
      <c r="P24" s="41">
        <f>SUM(C24:N24)</f>
        <v>7579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810</v>
      </c>
      <c r="P26" s="54">
        <f>SUM(C26:O26)</f>
        <v>810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6"/>
  <sheetViews>
    <sheetView workbookViewId="0">
      <selection activeCell="N14" sqref="N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>
        <v>1</v>
      </c>
      <c r="O6" s="31"/>
      <c r="P6" s="52">
        <f>SUM(C6:N6)</f>
        <v>221</v>
      </c>
    </row>
    <row r="7" spans="2:16" x14ac:dyDescent="0.3">
      <c r="B7" s="8" t="s">
        <v>20</v>
      </c>
      <c r="C7" s="33">
        <v>22</v>
      </c>
      <c r="D7" s="33">
        <v>20</v>
      </c>
      <c r="E7" s="33">
        <v>20</v>
      </c>
      <c r="F7" s="33">
        <v>19</v>
      </c>
      <c r="G7" s="33">
        <v>9</v>
      </c>
      <c r="H7" s="33">
        <v>19</v>
      </c>
      <c r="I7" s="33">
        <v>17</v>
      </c>
      <c r="J7" s="33">
        <v>21</v>
      </c>
      <c r="K7" s="33">
        <v>18</v>
      </c>
      <c r="L7" s="33">
        <v>20</v>
      </c>
      <c r="M7" s="33">
        <v>18</v>
      </c>
      <c r="N7" s="33">
        <v>18</v>
      </c>
      <c r="O7" s="31"/>
      <c r="P7" s="52">
        <f>SUM(C7:N7)</f>
        <v>221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0</v>
      </c>
      <c r="F8" s="32">
        <f t="shared" si="0"/>
        <v>-1</v>
      </c>
      <c r="G8" s="32">
        <f t="shared" si="0"/>
        <v>-11</v>
      </c>
      <c r="H8" s="32">
        <f t="shared" si="0"/>
        <v>-1</v>
      </c>
      <c r="I8" s="32">
        <f t="shared" si="0"/>
        <v>-3</v>
      </c>
      <c r="J8" s="32">
        <f t="shared" si="0"/>
        <v>1</v>
      </c>
      <c r="K8" s="32">
        <f t="shared" si="0"/>
        <v>-2</v>
      </c>
      <c r="L8" s="32">
        <f t="shared" si="0"/>
        <v>0</v>
      </c>
      <c r="M8" s="32">
        <f t="shared" si="0"/>
        <v>-2</v>
      </c>
      <c r="N8" s="32">
        <f t="shared" si="0"/>
        <v>17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20</v>
      </c>
      <c r="F11" s="10">
        <v>19</v>
      </c>
      <c r="G11" s="10">
        <v>9</v>
      </c>
      <c r="H11" s="10">
        <v>19</v>
      </c>
      <c r="I11" s="10">
        <v>17</v>
      </c>
      <c r="J11" s="10">
        <v>21</v>
      </c>
      <c r="K11" s="10">
        <v>18</v>
      </c>
      <c r="L11" s="10">
        <v>20</v>
      </c>
      <c r="M11" s="10">
        <v>17.5</v>
      </c>
      <c r="N11" s="10">
        <v>18</v>
      </c>
      <c r="P11" s="53">
        <f>SUM(C11:N11)</f>
        <v>220.5</v>
      </c>
    </row>
    <row r="12" spans="2:16" x14ac:dyDescent="0.3">
      <c r="B12" s="8" t="s">
        <v>15</v>
      </c>
      <c r="C12" s="11"/>
      <c r="D12" s="11"/>
      <c r="E12" s="11">
        <v>3</v>
      </c>
      <c r="F12" s="11"/>
      <c r="G12" s="11">
        <v>10</v>
      </c>
      <c r="H12" s="11">
        <v>3</v>
      </c>
      <c r="I12" s="11">
        <v>3</v>
      </c>
      <c r="J12" s="11">
        <v>1</v>
      </c>
      <c r="K12" s="11">
        <v>1</v>
      </c>
      <c r="L12" s="11">
        <v>2</v>
      </c>
      <c r="M12" s="11">
        <v>0</v>
      </c>
      <c r="N12" s="11">
        <v>0</v>
      </c>
      <c r="P12" s="53">
        <f>SUM(C12:N12)</f>
        <v>23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>
        <v>2</v>
      </c>
      <c r="L13" s="11"/>
      <c r="M13" s="11">
        <v>3.5</v>
      </c>
      <c r="N13" s="11">
        <v>2</v>
      </c>
      <c r="P13" s="53">
        <f>SUM(C13:N13)</f>
        <v>7.5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9235.4</v>
      </c>
      <c r="D17" s="9">
        <f>D11*Params!$C$5*(1-Params!$C$3)-Params!$C$4</f>
        <v>8389</v>
      </c>
      <c r="E17" s="9">
        <f>E11*Params!$C$5*(1-Params!$C$3)-Params!$C$4</f>
        <v>8389</v>
      </c>
      <c r="F17" s="9">
        <f>F11*Params!$C$5*(1-Params!$C$3)-Params!$C$4</f>
        <v>7965.8</v>
      </c>
      <c r="G17" s="9">
        <f>G11*Params!$C$5*(1-Params!$C$3)-Params!$C$4</f>
        <v>3733.8</v>
      </c>
      <c r="H17" s="9">
        <f>H11*Params!$C$5*(1-Params!$C$3)-Params!$C$4</f>
        <v>7965.8</v>
      </c>
      <c r="I17" s="9">
        <f>I11*Params!$C$5*(1-Params!$C$3)-Params!$C$4</f>
        <v>7119.4000000000005</v>
      </c>
      <c r="J17" s="9">
        <f>J11*Params!$C$5*(1-Params!$C$3)-Params!$C$4</f>
        <v>8812.2000000000007</v>
      </c>
      <c r="K17" s="9">
        <f>K11*Params!$C$5*(1-Params!$C$3)-Params!$C$4</f>
        <v>7542.6</v>
      </c>
      <c r="L17" s="9">
        <f>L11*Params!$C$5*(1-Params!$C$3)-Params!$C$4</f>
        <v>8389</v>
      </c>
      <c r="M17" s="9">
        <f>M11*Params!$C$5*(1-Params!$C$3)-Params!$C$4</f>
        <v>7331</v>
      </c>
      <c r="N17" s="9">
        <f>N11*Params!$C$5*(1-Params!$C$3)-Params!$C$4</f>
        <v>7542.6</v>
      </c>
      <c r="O17" s="4"/>
      <c r="P17" s="37">
        <f>SUM(C17:N17)</f>
        <v>92415.60000000002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9235.4</v>
      </c>
      <c r="D19" s="25">
        <f t="shared" si="1"/>
        <v>8389</v>
      </c>
      <c r="E19" s="25">
        <f t="shared" si="1"/>
        <v>8389</v>
      </c>
      <c r="F19" s="25">
        <f t="shared" si="1"/>
        <v>7965.8</v>
      </c>
      <c r="G19" s="25">
        <f t="shared" si="1"/>
        <v>3733.8</v>
      </c>
      <c r="H19" s="25">
        <f t="shared" si="1"/>
        <v>7965.8</v>
      </c>
      <c r="I19" s="25">
        <f t="shared" si="1"/>
        <v>7119.4000000000005</v>
      </c>
      <c r="J19" s="25">
        <f t="shared" si="1"/>
        <v>8812.2000000000007</v>
      </c>
      <c r="K19" s="25">
        <f t="shared" si="1"/>
        <v>7542.6</v>
      </c>
      <c r="L19" s="25">
        <f t="shared" si="1"/>
        <v>8389</v>
      </c>
      <c r="M19" s="25">
        <f t="shared" si="1"/>
        <v>7331</v>
      </c>
      <c r="N19" s="25">
        <f t="shared" si="1"/>
        <v>7542.6</v>
      </c>
      <c r="O19" s="5"/>
      <c r="P19" s="38">
        <f>SUM(C19:N19)</f>
        <v>92415.60000000002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5307.32</v>
      </c>
      <c r="D22" s="9">
        <v>5307.32</v>
      </c>
      <c r="E22" s="9">
        <v>5307.32</v>
      </c>
      <c r="F22" s="9">
        <v>5307.32</v>
      </c>
      <c r="G22" s="9">
        <v>5307.32</v>
      </c>
      <c r="H22" s="9">
        <v>5307.32</v>
      </c>
      <c r="I22" s="9">
        <v>5307.32</v>
      </c>
      <c r="J22" s="9">
        <v>5307.32</v>
      </c>
      <c r="K22" s="9">
        <v>4839.6400000000003</v>
      </c>
      <c r="L22" s="9">
        <v>5307.32</v>
      </c>
      <c r="M22" s="9">
        <v>4504.1499999999996</v>
      </c>
      <c r="N22" s="9">
        <v>4637.5</v>
      </c>
      <c r="O22" s="4"/>
      <c r="P22" s="39">
        <f>SUM(C22:N22)</f>
        <v>61747.17</v>
      </c>
    </row>
    <row r="23" spans="2:16" x14ac:dyDescent="0.3">
      <c r="B23" s="8" t="s">
        <v>8</v>
      </c>
      <c r="C23" s="9">
        <f>1079.35+1827.69</f>
        <v>2907.04</v>
      </c>
      <c r="D23" s="9">
        <f>1079.35+1827.69</f>
        <v>2907.04</v>
      </c>
      <c r="E23" s="9">
        <f>1079.35+1827.69</f>
        <v>2907.04</v>
      </c>
      <c r="F23" s="9">
        <f>1079.35+1835.58</f>
        <v>2914.93</v>
      </c>
      <c r="G23" s="9">
        <f>1079.35+1830.32</f>
        <v>2909.67</v>
      </c>
      <c r="H23" s="9">
        <f>1079.35+1855.32</f>
        <v>2934.67</v>
      </c>
      <c r="I23" s="9">
        <f>1079.35+1836.9</f>
        <v>2916.25</v>
      </c>
      <c r="J23" s="9">
        <f>1079.35+1836.9</f>
        <v>2916.25</v>
      </c>
      <c r="K23" s="9">
        <f>986.7+1672.98</f>
        <v>2659.6800000000003</v>
      </c>
      <c r="L23" s="9">
        <f>1079.35+1831.65</f>
        <v>2911</v>
      </c>
      <c r="M23" s="9">
        <f>920.81+1562.23</f>
        <v>2483.04</v>
      </c>
      <c r="N23" s="9">
        <f>963.12+1604.8</f>
        <v>2567.92</v>
      </c>
      <c r="O23" s="4"/>
      <c r="P23" s="39">
        <f>SUM(C23:N23)</f>
        <v>33934.53</v>
      </c>
    </row>
    <row r="24" spans="2:16" x14ac:dyDescent="0.3">
      <c r="B24" s="7" t="s">
        <v>3</v>
      </c>
      <c r="C24" s="40">
        <f t="shared" ref="C24:N24" si="2">SUM(C22:C23)</f>
        <v>8214.36</v>
      </c>
      <c r="D24" s="40">
        <f t="shared" si="2"/>
        <v>8214.36</v>
      </c>
      <c r="E24" s="40">
        <f t="shared" si="2"/>
        <v>8214.36</v>
      </c>
      <c r="F24" s="40">
        <f t="shared" si="2"/>
        <v>8222.25</v>
      </c>
      <c r="G24" s="40">
        <f t="shared" si="2"/>
        <v>8216.99</v>
      </c>
      <c r="H24" s="40">
        <f t="shared" si="2"/>
        <v>8241.99</v>
      </c>
      <c r="I24" s="40">
        <f t="shared" si="2"/>
        <v>8223.57</v>
      </c>
      <c r="J24" s="40">
        <f t="shared" si="2"/>
        <v>8223.57</v>
      </c>
      <c r="K24" s="40">
        <f t="shared" si="2"/>
        <v>7499.3200000000006</v>
      </c>
      <c r="L24" s="40">
        <f t="shared" si="2"/>
        <v>8218.32</v>
      </c>
      <c r="M24" s="40">
        <f t="shared" si="2"/>
        <v>6987.19</v>
      </c>
      <c r="N24" s="40">
        <f t="shared" si="2"/>
        <v>7205.42</v>
      </c>
      <c r="O24" s="4"/>
      <c r="P24" s="41">
        <f>SUM(C24:N24)</f>
        <v>95681.7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1021.0399999999991</v>
      </c>
      <c r="D26" s="44">
        <f t="shared" si="3"/>
        <v>174.63999999999942</v>
      </c>
      <c r="E26" s="44">
        <f t="shared" si="3"/>
        <v>174.63999999999942</v>
      </c>
      <c r="F26" s="44">
        <f t="shared" si="3"/>
        <v>-256.44999999999982</v>
      </c>
      <c r="G26" s="44">
        <f t="shared" si="3"/>
        <v>-4483.1899999999996</v>
      </c>
      <c r="H26" s="44">
        <f t="shared" si="3"/>
        <v>-276.1899999999996</v>
      </c>
      <c r="I26" s="44">
        <f t="shared" si="3"/>
        <v>-1104.1699999999992</v>
      </c>
      <c r="J26" s="44">
        <f t="shared" si="3"/>
        <v>588.63000000000102</v>
      </c>
      <c r="K26" s="44">
        <f t="shared" si="3"/>
        <v>43.279999999999745</v>
      </c>
      <c r="L26" s="44">
        <f t="shared" si="3"/>
        <v>170.68000000000029</v>
      </c>
      <c r="M26" s="44">
        <f t="shared" si="3"/>
        <v>343.8100000000004</v>
      </c>
      <c r="N26" s="44">
        <f t="shared" si="3"/>
        <v>337.18000000000029</v>
      </c>
      <c r="P26" s="54">
        <f>SUM(C26:N26)</f>
        <v>-3266.0999999999985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8ABD7-083E-4B28-B87C-4215B766345B}">
  <dimension ref="B1:P30"/>
  <sheetViews>
    <sheetView workbookViewId="0">
      <selection activeCell="F14" sqref="F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14</v>
      </c>
      <c r="D6" s="56">
        <v>19</v>
      </c>
      <c r="E6" s="56">
        <v>19</v>
      </c>
      <c r="F6" s="33">
        <v>17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69</v>
      </c>
    </row>
    <row r="7" spans="2:16" x14ac:dyDescent="0.3">
      <c r="B7" s="8" t="s">
        <v>20</v>
      </c>
      <c r="C7" s="33">
        <v>14</v>
      </c>
      <c r="D7" s="33">
        <v>16</v>
      </c>
      <c r="E7" s="33">
        <v>19</v>
      </c>
      <c r="F7" s="33">
        <v>18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67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-3</v>
      </c>
      <c r="E8" s="32">
        <f t="shared" si="0"/>
        <v>0</v>
      </c>
      <c r="F8" s="32">
        <f t="shared" si="0"/>
        <v>1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14</v>
      </c>
      <c r="D11" s="10">
        <v>16</v>
      </c>
      <c r="E11" s="10">
        <v>19</v>
      </c>
      <c r="F11" s="10">
        <v>17.5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66.5</v>
      </c>
    </row>
    <row r="12" spans="2:16" x14ac:dyDescent="0.3">
      <c r="B12" s="8" t="s">
        <v>15</v>
      </c>
      <c r="C12" s="11">
        <v>0</v>
      </c>
      <c r="D12" s="11">
        <v>0</v>
      </c>
      <c r="E12" s="11">
        <v>0</v>
      </c>
      <c r="F12" s="11">
        <v>0</v>
      </c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>
        <v>8</v>
      </c>
      <c r="D13" s="11">
        <v>5</v>
      </c>
      <c r="E13" s="11">
        <v>2</v>
      </c>
      <c r="F13" s="11">
        <v>3.5</v>
      </c>
      <c r="G13" s="11"/>
      <c r="H13" s="11"/>
      <c r="I13" s="11"/>
      <c r="J13" s="11"/>
      <c r="K13" s="11"/>
      <c r="L13" s="11"/>
      <c r="M13" s="11"/>
      <c r="N13" s="11"/>
      <c r="P13" s="53">
        <f>SUM(C13:N13)</f>
        <v>18.5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5849.8</v>
      </c>
      <c r="D17" s="9">
        <f>D11*Params!$C$5*(1-Params!$C$3)-Params!$C$4</f>
        <v>6696.2000000000007</v>
      </c>
      <c r="E17" s="9">
        <f>E11*Params!$C$5*(1-Params!$C$3)-Params!$C$4</f>
        <v>7965.8</v>
      </c>
      <c r="F17" s="9">
        <f>F11*Params!$C$5*(1-Params!$C$3)-Params!$C$4</f>
        <v>7331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27842.799999999999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5849.8</v>
      </c>
      <c r="D19" s="25">
        <f t="shared" si="1"/>
        <v>6696.2000000000007</v>
      </c>
      <c r="E19" s="25">
        <f t="shared" si="1"/>
        <v>7965.8</v>
      </c>
      <c r="F19" s="25">
        <f t="shared" si="1"/>
        <v>7331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27842.799999999999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3687.49</v>
      </c>
      <c r="D22" s="9">
        <v>3529.6</v>
      </c>
      <c r="E22" s="9">
        <v>4138.68</v>
      </c>
      <c r="F22" s="9">
        <v>3807.74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15163.51</v>
      </c>
    </row>
    <row r="23" spans="2:16" x14ac:dyDescent="0.3">
      <c r="B23" s="8" t="s">
        <v>8</v>
      </c>
      <c r="C23" s="9">
        <f>773.59+1294.64</f>
        <v>2068.23</v>
      </c>
      <c r="D23" s="9">
        <f>809.73+1303.48</f>
        <v>2113.21</v>
      </c>
      <c r="E23" s="9">
        <f>939.82+1516.49</f>
        <v>2456.31</v>
      </c>
      <c r="F23" s="9">
        <f>872.25+1419.43</f>
        <v>2291.6800000000003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8929.43</v>
      </c>
    </row>
    <row r="24" spans="2:16" x14ac:dyDescent="0.3">
      <c r="B24" s="63" t="s">
        <v>41</v>
      </c>
      <c r="C24" s="64"/>
      <c r="D24" s="64">
        <v>604.32000000000005</v>
      </c>
      <c r="E24" s="64">
        <v>698.88</v>
      </c>
      <c r="F24" s="64">
        <v>667.36</v>
      </c>
      <c r="G24" s="64"/>
      <c r="H24" s="64"/>
      <c r="I24" s="64"/>
      <c r="J24" s="64"/>
      <c r="K24" s="64"/>
      <c r="L24" s="64"/>
      <c r="M24" s="64"/>
      <c r="N24" s="64"/>
      <c r="O24" s="4"/>
      <c r="P24" s="39">
        <f>SUM(C24:N24)</f>
        <v>1970.56</v>
      </c>
    </row>
    <row r="25" spans="2:16" x14ac:dyDescent="0.3">
      <c r="B25" s="7" t="s">
        <v>3</v>
      </c>
      <c r="C25" s="40">
        <f t="shared" ref="C25:N25" si="2">SUM(C22:C24)</f>
        <v>5755.7199999999993</v>
      </c>
      <c r="D25" s="40">
        <f t="shared" si="2"/>
        <v>6247.1299999999992</v>
      </c>
      <c r="E25" s="40">
        <f t="shared" si="2"/>
        <v>7293.87</v>
      </c>
      <c r="F25" s="40">
        <f t="shared" si="2"/>
        <v>6766.78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26063.499999999996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94.080000000000837</v>
      </c>
      <c r="D27" s="44">
        <f t="shared" si="3"/>
        <v>449.07000000000153</v>
      </c>
      <c r="E27" s="44">
        <f t="shared" si="3"/>
        <v>671.93000000000029</v>
      </c>
      <c r="F27" s="44">
        <f t="shared" si="3"/>
        <v>564.22000000000025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1779.3000000000029</v>
      </c>
    </row>
    <row r="29" spans="2:16" x14ac:dyDescent="0.3">
      <c r="B29" s="60" t="s">
        <v>39</v>
      </c>
      <c r="C29" s="61"/>
      <c r="D29" s="61">
        <v>604.32000000000005</v>
      </c>
      <c r="E29" s="61">
        <v>1520</v>
      </c>
      <c r="F29" s="61">
        <v>1440</v>
      </c>
      <c r="G29" s="61"/>
      <c r="H29" s="61"/>
      <c r="I29" s="61"/>
      <c r="J29" s="61"/>
      <c r="K29" s="61"/>
      <c r="L29" s="61"/>
      <c r="M29" s="61"/>
      <c r="N29" s="61"/>
      <c r="P29" s="62">
        <f>SUM(C29:N29)</f>
        <v>3564.32</v>
      </c>
    </row>
    <row r="30" spans="2:16" x14ac:dyDescent="0.3">
      <c r="B30" s="60" t="s">
        <v>40</v>
      </c>
      <c r="C30" s="61"/>
      <c r="D30" s="61">
        <v>1280</v>
      </c>
      <c r="E30" s="61">
        <v>698.88</v>
      </c>
      <c r="F30" s="61">
        <v>667.36</v>
      </c>
      <c r="G30" s="61"/>
      <c r="H30" s="61"/>
      <c r="I30" s="61"/>
      <c r="J30" s="61"/>
      <c r="K30" s="61"/>
      <c r="L30" s="61"/>
      <c r="M30" s="61"/>
      <c r="N30" s="61"/>
      <c r="P30" s="62">
        <f>SUM(C30:N30)</f>
        <v>2646.2400000000002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B8" sqref="B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22</v>
      </c>
      <c r="C2" s="68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460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tabSelected="1"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23</v>
      </c>
      <c r="C2" s="69"/>
    </row>
    <row r="3" spans="2:3" ht="16.95" customHeight="1" x14ac:dyDescent="0.3">
      <c r="B3" s="34" t="s">
        <v>24</v>
      </c>
      <c r="C3" s="35">
        <f>'2022'!P26+'2023'!P26+'2024'!P27</f>
        <v>-676.79999999999563</v>
      </c>
    </row>
    <row r="4" spans="2:3" ht="16.95" customHeight="1" x14ac:dyDescent="0.3">
      <c r="B4" s="34" t="s">
        <v>26</v>
      </c>
      <c r="C4" s="36">
        <f>('2022'!P12)+('2023'!P12)+('2024'!P12)</f>
        <v>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99</vt:i4>
      </vt:variant>
    </vt:vector>
  </HeadingPairs>
  <TitlesOfParts>
    <vt:vector size="104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FRAIS_KM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NOMBRE_KM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2024-05-02T13:24:33Z</dcterms:modified>
</cp:coreProperties>
</file>