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C8ACC307-840C-4C55-B531-E8DBD85B8798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<sst xmlns="http://schemas.openxmlformats.org/spreadsheetml/2006/main" count="82" uniqueCount="45">
  <si>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</si>
  <si>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</si>
  <si>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</si>
  <si>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</si>
  <si>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</si>
  <si>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</si>
  <si>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</si>
  <si>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</si>
  <si>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</si>
  <si>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</si>
  <si>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</si>
  <si>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</si>
  <si>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</si>
  <si>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</si>
  <si>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</si>
  <si>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</si>
  <si>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</si>
  <si>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</si>
  <si>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</si>
  <si>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</si>
  <si>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</si>
  <si>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</si>
  <si>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</si>
  <si>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</si>
  <si>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</si>
  <si>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</si>
  <si>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</si>
  <si>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</si>
  <si>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</si>
  <si>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</si>
  <si>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</si>
  <si>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</si>
  <si>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</si>
  <si>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</si>
  <si>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</si>
  <si>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</si>
  <si>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</si>
  <si>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</si>
  <si>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</si>
  <si>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</si>
  <si>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</si>
  <si>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</si>
  <si>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Frais KM annuel à payer</t>
  </si>
  <si>
    <t>Régularisation Frais KM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</si>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</sst>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N31" sqref="N31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21</x:v>
      </x:c>
      <x:c r="K7" s="37">
        <x:v>21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125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2</x:v>
      </x:c>
      <x:c r="K8" s="63">
        <x:f t="shared" si="0"/>
        <x:v>2</x:v>
      </x:c>
      <x:c r="L8" s="63">
        <x:f t="shared" si="0"/>
        <x:v>3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11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21</x:v>
      </x:c>
      <x:c r="K11" s="11">
        <x:v>21</x:v>
      </x:c>
      <x:c r="L11" s="11">
        <x:v>22</x:v>
      </x:c>
      <x:c r="M11" s="11">
        <x:v>21</x:v>
      </x:c>
      <x:c r="N11" s="11">
        <x:v>20</x:v>
      </x:c>
      <x:c r="P11" s="58">
        <x:f>SUM(C11:N11)</x:f>
        <x:v>125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</x:v>
      </x:c>
      <x:c r="K12" s="12"/>
      <x:c r="L12" s="12"/>
      <x:c r="M12" s="12"/>
      <x:c r="N12" s="12"/>
      <x:c r="P12" s="58">
        <x:f>SUM(C12:N12)</x:f>
        <x:v>1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9677</x:v>
      </x:c>
      <x:c r="J17" s="10">
        <x:f>J11*Params!$C$5*(1-Params!$C$3)-Params!$C$4</x:f>
        <x:v>10164.6</x:v>
      </x:c>
      <x:c r="K17" s="10">
        <x:f>K11*Params!$C$5*(1-Params!$C$3)-Params!$C$4</x:f>
        <x:v>10164.6</x:v>
      </x:c>
      <x:c r="L17" s="10">
        <x:f>L11*Params!$C$5*(1-Params!$C$3)-Params!$C$4</x:f>
        <x:v>10652.2</x:v>
      </x:c>
      <x:c r="M17" s="10">
        <x:f>M11*Params!$C$5*(1-Params!$C$3)-Params!$C$4</x:f>
        <x:v>10164.6</x:v>
      </x:c>
      <x:c r="N17" s="10">
        <x:f>N11*Params!$C$5*(1-Params!$C$3)-Params!$C$4</x:f>
        <x:v>9677</x:v>
      </x:c>
      <x:c r="O17" s="4"/>
      <x:c r="P17" s="41">
        <x:f>SUM(C17:N17)</x:f>
        <x:v>60499.999999999993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9677</x:v>
      </x:c>
      <x:c r="J19" s="28">
        <x:f t="shared" si="1"/>
        <x:v>10164.6</x:v>
      </x:c>
      <x:c r="K19" s="28">
        <x:f t="shared" si="1"/>
        <x:v>10164.6</x:v>
      </x:c>
      <x:c r="L19" s="28">
        <x:f t="shared" si="1"/>
        <x:v>10652.2</x:v>
      </x:c>
      <x:c r="M19" s="28">
        <x:f t="shared" si="1"/>
        <x:v>10164.6</x:v>
      </x:c>
      <x:c r="N19" s="28">
        <x:f t="shared" si="1"/>
        <x:v>9677</x:v>
      </x:c>
      <x:c r="O19" s="5"/>
      <x:c r="P19" s="42">
        <x:f>SUM(C19:O19)</x:f>
        <x:v>60499.999999999993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>
        <x:v>5309.42</x:v>
      </x:c>
      <x:c r="J22" s="10">
        <x:v>5306.85</x:v>
      </x:c>
      <x:c r="K22" s="10">
        <x:v>5306.85</x:v>
      </x:c>
      <x:c r="L22" s="10">
        <x:v>5306.85</x:v>
      </x:c>
      <x:c r="M22" s="10">
        <x:v>5306.85</x:v>
      </x:c>
      <x:c r="N22" s="10">
        <x:v>5306.85</x:v>
      </x:c>
      <x:c r="O22" s="4"/>
      <x:c r="P22" s="43">
        <x:f>SUM(C22:N22)</x:f>
        <x:v>31843.67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>
        <x:f>1186.12+2243.26</x:f>
        <x:v>3429.38</x:v>
      </x:c>
      <x:c r="J23" s="10">
        <x:f>1188.69+2244.36</x:f>
        <x:v>3433.05</x:v>
      </x:c>
      <x:c r="K23" s="10">
        <x:f>1188.69+2245.39</x:f>
        <x:v>3434.08</x:v>
      </x:c>
      <x:c r="L23" s="10">
        <x:f>1188.69+2244.36</x:f>
        <x:v>3433.05</x:v>
      </x:c>
      <x:c r="M23" s="10">
        <x:f>1188.69+2244.36</x:f>
        <x:v>3433.05</x:v>
      </x:c>
      <x:c r="N23" s="10">
        <x:f>1188.69+2244.36</x:f>
        <x:v>3433.05</x:v>
      </x:c>
      <x:c r="O23" s="4"/>
      <x:c r="P23" s="43">
        <x:f>SUM(C23:N23)</x:f>
        <x:v>20595.66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>
        <x:v>471.28</x:v>
      </x:c>
      <x:c r="J24" s="10">
        <x:v>489.84399999999999</x:v>
      </x:c>
      <x:c r="K24" s="10">
        <x:v>489.84399999999999</x:v>
      </x:c>
      <x:c r="L24" s="10">
        <x:v>508.40800000000002</x:v>
      </x:c>
      <x:c r="M24" s="10">
        <x:v>489.84399999999999</x:v>
      </x:c>
      <x:c r="N24" s="10">
        <x:v>1266.28</x:v>
      </x:c>
      <x:c r="O24" s="4"/>
      <x:c r="P24" s="43">
        <x:f>SUM(C24:N24)</x:f>
        <x:v>3715.5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9210.08</x:v>
      </x:c>
      <x:c r="J25" s="44">
        <x:f t="shared" si="2"/>
        <x:v>9229.7440000000006</x:v>
      </x:c>
      <x:c r="K25" s="44">
        <x:f t="shared" si="2"/>
        <x:v>9230.7739999999994</x:v>
      </x:c>
      <x:c r="L25" s="44">
        <x:f t="shared" si="2"/>
        <x:v>9248.3080000000009</x:v>
      </x:c>
      <x:c r="M25" s="44">
        <x:f t="shared" si="2"/>
        <x:v>9229.7440000000006</x:v>
      </x:c>
      <x:c r="N25" s="44">
        <x:f t="shared" si="2"/>
        <x:v>10006.180000000002</x:v>
      </x:c>
      <x:c r="O25" s="4"/>
      <x:c r="P25" s="60">
        <x:f>SUM(C25:N25)</x:f>
        <x:v>56154.83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466.92000000000007</x:v>
      </x:c>
      <x:c r="J27" s="47">
        <x:f t="shared" si="3"/>
        <x:v>934.85599999999977</x:v>
      </x:c>
      <x:c r="K27" s="47">
        <x:f t="shared" si="3"/>
        <x:v>933.82600000000093</x:v>
      </x:c>
      <x:c r="L27" s="47">
        <x:f t="shared" si="3"/>
        <x:v>1403.8919999999998</x:v>
      </x:c>
      <x:c r="M27" s="47">
        <x:f t="shared" si="3"/>
        <x:v>934.85599999999977</x:v>
      </x:c>
      <x:c r="N27" s="47">
        <x:f t="shared" si="3"/>
        <x:v>-329.18000000000211</x:v>
      </x:c>
      <x:c r="P27" s="59">
        <x:f>SUM(C27:O27)</x:f>
        <x:v>4345.1699999999983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/>
      <x:c r="I29" s="54">
        <x:v>1040</x:v>
      </x:c>
      <x:c r="J29" s="54">
        <x:v>1092</x:v>
      </x:c>
      <x:c r="K29" s="54">
        <x:v>1092</x:v>
      </x:c>
      <x:c r="L29" s="54">
        <x:v>1144</x:v>
      </x:c>
      <x:c r="M29" s="54">
        <x:v>1092</x:v>
      </x:c>
      <x:c r="N29" s="54">
        <x:v>1040</x:v>
      </x:c>
      <x:c r="P29" s="61">
        <x:f>SUM(C29:N29)</x:f>
        <x:v>6500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/>
      <x:c r="I30" s="54">
        <x:v>471.28</x:v>
      </x:c>
      <x:c r="J30" s="54">
        <x:v>489.84399999999999</x:v>
      </x:c>
      <x:c r="K30" s="54">
        <x:v>489.84399999999999</x:v>
      </x:c>
      <x:c r="L30" s="54">
        <x:v>508.40800000000002</x:v>
      </x:c>
      <x:c r="M30" s="54">
        <x:v>489.84399999999999</x:v>
      </x:c>
      <x:c r="N30" s="54">
        <x:v>371.28</x:v>
      </x:c>
      <x:c r="P30" s="61">
        <x:f>SUM(C30:N30)</x:f>
        <x:v>2820.5</x:v>
      </x:c>
    </x:row>
    <x:row r="32" spans="2:16" x14ac:dyDescent="0.45">
      <x:c r="N32" s="54" t="s">
        <x:v>42</x:v>
      </x:c>
      <x:c r="P32" s="61">
        <x:f>(P29*0.357) + 1395</x:f>
        <x:v>3715.5</x:v>
      </x:c>
    </x:row>
    <x:row r="33" spans="14:16" x14ac:dyDescent="0.45">
      <x:c r="N33" s="54" t="s">
        <x:v>43</x:v>
      </x:c>
      <x:c r="P33" s="61">
        <x:f>P32-P30</x:f>
        <x:v>895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6FC34D2-3A63-4F93-9972-B55EFECA5E23}" mc:Ignorable="x14ac xr xr2 xr3">
  <x:dimension ref="B1:P31"/>
  <x:sheetViews>
    <x:sheetView tabSelected="1" topLeftCell="B2" workbookViewId="0">
      <x:selection activeCell="E27" sqref="E27"/>
    </x:sheetView>
  </x:sheetViews>
  <x:sheetFormatPr baseColWidth="10" defaultRowHeight="14.5"/>
  <x:cols>
    <x:col min="1" max="1" width="3" customWidth="1"/>
    <x:col min="2" max="2" width="28" customWidth="1"/>
    <x:col min="14" max="14" width="18.632812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57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64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/>
      <x:c r="J8" s="63"/>
      <x:c r="K8" s="63"/>
      <x:c r="L8" s="63"/>
      <x:c r="M8" s="63"/>
      <x:c r="N8" s="63"/>
      <x:c r="O8" s="36"/>
      <x:c r="P8" s="57">
        <x:f>SUM(C8:N8)</x:f>
        <x:v>7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64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10652.2</x:v>
      </x:c>
      <x:c r="D17" s="10">
        <x:f>D11*Params!$C$5*(1-Params!$C$3)-Params!$C$4</x:f>
        <x:v>10164.6</x:v>
      </x:c>
      <x:c r="E17" s="10">
        <x:f>E11*Params!$C$5*(1-Params!$C$3)-Params!$C$4</x:f>
        <x:v>10164.6</x:v>
      </x:c>
      <x:c r="F17" s="10">
        <x:f>F11*Params!$C$5*(1-Params!$C$3)-Params!$C$4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30981.4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30981.4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5297.58</x:v>
      </x:c>
      <x:c r="D22" s="10">
        <x:v>5297.58</x:v>
      </x:c>
      <x:c r="E22" s="10">
        <x:v>5297.58</x:v>
      </x:c>
      <x:c r="F22" s="10">
        <x:v>5297.58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15892.74</x:v>
      </x:c>
    </x:row>
    <x:row r="23">
      <x:c r="B23" s="9" t="s">
        <x:v>8</x:v>
      </x:c>
      <x:c r="C23" s="10">
        <x:f>1202.52+2261.3</x:f>
        <x:v>3463.82</x:v>
      </x:c>
      <x:c r="D23" s="10">
        <x:f>1202.52+2261.3</x:f>
        <x:v>3463.82</x:v>
      </x:c>
      <x:c r="E23" s="10">
        <x:f>1202.52+2261.3</x:f>
        <x:v>3463.82</x:v>
      </x:c>
      <x:c r="F23" s="10">
        <x:f>1202.52+2261.3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10391.460000000001</x:v>
      </x:c>
    </x:row>
    <x:row r="24">
      <x:c r="B24" s="55" t="s">
        <x:v>40</x:v>
      </x:c>
      <x:c r="C24" s="10">
        <x:v>508.408</x:v>
      </x:c>
      <x:c r="D24" s="10">
        <x:v>489.844</x:v>
      </x:c>
      <x:c r="E24" s="10">
        <x:v>489.844</x:v>
      </x:c>
      <x:c r="F24" s="10">
        <x:v>489.844</x:v>
      </x:c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1488.096</x:v>
      </x:c>
    </x:row>
    <x:row r="25">
      <x:c r="B25" s="55" t="s">
        <x:v>44</x:v>
      </x:c>
      <x:c r="C25" s="64"/>
      <x:c r="D25" s="64"/>
      <x:c r="E25" s="64">
        <x:v>1253.33</x:v>
      </x:c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1253.33</x:v>
      </x:c>
    </x:row>
    <x:row r="26">
      <x:c r="B26" s="8" t="s">
        <x:v>3</x:v>
      </x:c>
      <x:c r="C26" s="44">
        <x:f>SUM(C22:C24)</x:f>
        <x:v>9269.807999999999</x:v>
      </x:c>
      <x:c r="D26" s="44">
        <x:f>SUM(D22:D24)</x:f>
        <x:v>9251.243999999999</x:v>
      </x:c>
      <x:c r="E26" s="44">
        <x:f>SUM(E22:E25)</x:f>
        <x:v>10504.573999999999</x:v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29025.625999999997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SUM(C28:O28)</x:f>
        <x:v>1955.774000000005</x:v>
      </x:c>
    </x:row>
    <x:row r="30">
      <x:c r="B30" s="62" t="s">
        <x:v>37</x:v>
      </x:c>
      <x:c r="C30" s="54">
        <x:v>1144</x:v>
      </x:c>
      <x:c r="D30" s="54">
        <x:v>1092</x:v>
      </x:c>
      <x:c r="E30" s="54">
        <x:v>1092</x:v>
      </x:c>
      <x:c r="F30" s="54">
        <x:v>1092</x:v>
      </x:c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3328</x:v>
      </x:c>
    </x:row>
    <x:row r="31">
      <x:c r="B31" s="62" t="s">
        <x:v>38</x:v>
      </x:c>
      <x:c r="C31" s="54">
        <x:v>508.408</x:v>
      </x:c>
      <x:c r="D31" s="54">
        <x:v>489.844</x:v>
      </x:c>
      <x:c r="E31" s="54">
        <x:v>489.844</x:v>
      </x:c>
      <x:c r="F31" s="54">
        <x:v>489.844</x:v>
      </x:c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1488.096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'2023'!P27+'2024'!P28</x:f>
        <x:v>6300.9440000000031</x:v>
      </x:c>
    </x:row>
    <x:row r="4" spans="2:3" ht="16.899999999999999" customHeight="1" x14ac:dyDescent="0.45">
      <x:c r="B4" s="38" t="s">
        <x:v>39</x:v>
      </x:c>
      <x:c r="C4" s="40">
        <x:f>'2023'!P12+'2024'!P12</x:f>
        <x:v>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2024-05-02T13:10:21Z</dcterms:modified>
</cp:coreProperties>
</file>