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4\01\Normal\"/>
    </mc:Choice>
  </mc:AlternateContent>
  <xr:revisionPtr revIDLastSave="0" documentId="13_ncr:1_{396D374F-9534-481B-B869-88C4F93B6E77}" xr6:coauthVersionLast="47" xr6:coauthVersionMax="47" xr10:uidLastSave="{00000000-0000-0000-0000-000000000000}"/>
  <x:bookViews>
    <x:workbookView xWindow="-98" yWindow="-98" windowWidth="22695" windowHeight="14476" activeTab="2"/>
  </x:bookViews>
  <x:sheets>
    <x:sheet name="2022" sheetId="12" r:id="rId1"/>
    <x:sheet name="2023" sheetId="14" r:id="rId2"/>
    <x:sheet name="2024" sheetId="15" r:id="rId3"/>
    <x:sheet name="Params" sheetId="10" r:id="rId4"/>
    <x:sheet name="Synthése" sheetId="13" r:id="rId5"/>
  </x:sheets>
  <x:definedNames>
    <x:definedName name="AOUT" localSheetId="1">'2023'!$J$3</x:definedName>
    <x:definedName name="AOUT" localSheetId="2">'2024'!$J$3</x:definedName>
    <x:definedName name="AOUT">'2022'!$J$3</x:definedName>
    <x:definedName name="AVANCE_SUR_SALAIRE" localSheetId="0">'2022'!#REF!</x:definedName>
    <x:definedName name="AVANCE_SUR_SALAIRE" localSheetId="1">'2023'!#REF!</x:definedName>
    <x:definedName name="AVANCE_SUR_SALAIRE" localSheetId="2">'2024'!#REF!</x:definedName>
    <x:definedName name="AVANCE_SUR_SALAIRE">#REF!</x:definedName>
    <x:definedName name="AVRIL" localSheetId="1">'2023'!$F$3</x:definedName>
    <x:definedName name="AVRIL" localSheetId="2">'2024'!$F$3</x:definedName>
    <x:definedName name="AVRIL">'2022'!$F$3</x:definedName>
    <x:definedName name="CRA" localSheetId="0">'2022'!$B$10</x:definedName>
    <x:definedName name="CRA" localSheetId="1">'2023'!$B$10</x:definedName>
    <x:definedName name="CRA" localSheetId="2">'2024'!$B$10</x:definedName>
    <x:definedName name="CRA">#REF!</x:definedName>
    <x:definedName name="CRA_ASTREINTE" localSheetId="0">'2022'!$B$14</x:definedName>
    <x:definedName name="CRA_ASTREINTE" localSheetId="1">'2023'!$B$14</x:definedName>
    <x:definedName name="CRA_ASTREINTE" localSheetId="2">'2024'!$B$14</x:definedName>
    <x:definedName name="CRA_ASTREINTE">#REF!</x:definedName>
    <x:definedName name="CRA_CP" localSheetId="0">'2022'!$B$12</x:definedName>
    <x:definedName name="CRA_CP" localSheetId="1">'2023'!$B$12</x:definedName>
    <x:definedName name="CRA_CP" localSheetId="2">'2024'!$B$12</x:definedName>
    <x:definedName name="CRA_CP">#REF!</x:definedName>
    <x:definedName name="CRA_PRODUCTION" localSheetId="0">'2022'!$B$11</x:definedName>
    <x:definedName name="CRA_PRODUCTION" localSheetId="1">'2023'!$B$11</x:definedName>
    <x:definedName name="CRA_PRODUCTION" localSheetId="2">'2024'!$B$11</x:definedName>
    <x:definedName name="CRA_PRODUCTION">#REF!</x:definedName>
    <x:definedName name="CRA_SANS_SOLDE" localSheetId="0">'2022'!$B$13</x:definedName>
    <x:definedName name="CRA_SANS_SOLDE" localSheetId="1">'2023'!$B$13</x:definedName>
    <x:definedName name="CRA_SANS_SOLDE" localSheetId="2">'2024'!$B$13</x:definedName>
    <x:definedName name="CRA_SANS_SOLDE">#REF!</x:definedName>
    <x:definedName name="DECEMBRE" localSheetId="0">'2022'!$N$3</x:definedName>
    <x:definedName name="DECEMBRE" localSheetId="1">'2023'!$N$3</x:definedName>
    <x:definedName name="DECEMBRE" localSheetId="2">'2024'!$N$3</x:definedName>
    <x:definedName name="DECEMBRE">#REF!</x:definedName>
    <x:definedName name="ENTREES" localSheetId="0">'2022'!$B$16</x:definedName>
    <x:definedName name="ENTREES" localSheetId="1">'2023'!$B$16</x:definedName>
    <x:definedName name="ENTREES" localSheetId="2">'2024'!$B$16</x:definedName>
    <x:definedName name="ENTREES">#REF!</x:definedName>
    <x:definedName name="ENTREES_ASTREINTE" localSheetId="0">'2022'!$B$18</x:definedName>
    <x:definedName name="ENTREES_ASTREINTE" localSheetId="1">'2023'!$B$18</x:definedName>
    <x:definedName name="ENTREES_ASTREINTE" localSheetId="2">'2024'!$B$18</x:definedName>
    <x:definedName name="ENTREES_ASTREINTE">#REF!</x:definedName>
    <x:definedName name="ENTREES_FACTURE" localSheetId="0">'2022'!$B$17</x:definedName>
    <x:definedName name="ENTREES_FACTURE" localSheetId="1">'2023'!$B$17</x:definedName>
    <x:definedName name="ENTREES_FACTURE" localSheetId="2">'2024'!$B$17</x:definedName>
    <x:definedName name="ENTREES_FACTURE">#REF!</x:definedName>
    <x:definedName name="FEVRIER" localSheetId="1">'2023'!$D$3</x:definedName>
    <x:definedName name="FEVRIER" localSheetId="2">'2024'!$D$3</x:definedName>
    <x:definedName name="FEVRIER">'2022'!$D$3</x:definedName>
    <x:definedName name="FRAIS_KM" localSheetId="0">'2022'!$B$30</x:definedName>
    <x:definedName name="FRAIS_KM" localSheetId="1">'2023'!$B$33</x:definedName>
    <x:definedName name="FRAIS_KM" localSheetId="2">'2024'!$B$30</x:definedName>
    <x:definedName name="JANVIER" localSheetId="1">'2023'!$C$3</x:definedName>
    <x:definedName name="JANVIER" localSheetId="2">'2024'!$C$3</x:definedName>
    <x:definedName name="JANVIER">'2022'!$C$3</x:definedName>
    <x:definedName name="JUILLET" localSheetId="1">'2023'!$I$3</x:definedName>
    <x:definedName name="JUILLET" localSheetId="2">'2024'!$I$3</x:definedName>
    <x:definedName name="JUILLET">'2022'!$I$3</x:definedName>
    <x:definedName name="JUIN" localSheetId="1">'2023'!$H$3</x:definedName>
    <x:definedName name="JUIN" localSheetId="2">'2024'!$H$3</x:definedName>
    <x:definedName name="JUIN">'2022'!$H$3</x:definedName>
    <x:definedName name="MAI" localSheetId="1">'2023'!$G$3</x:definedName>
    <x:definedName name="MAI" localSheetId="2">'2024'!$G$3</x:definedName>
    <x:definedName name="MAI">'2022'!$G$3</x:definedName>
    <x:definedName name="MARS" localSheetId="1">'2023'!$E$3</x:definedName>
    <x:definedName name="MARS" localSheetId="2">'2024'!$E$3</x:definedName>
    <x:definedName name="MARS">'2022'!$E$3</x:definedName>
    <x:definedName name="MOIS" localSheetId="0">'2022'!$B$3</x:definedName>
    <x:definedName name="MOIS" localSheetId="1">'2023'!$B$3</x:definedName>
    <x:definedName name="MOIS" localSheetId="2">'2024'!$B$3</x:definedName>
    <x:definedName name="MOIS">#REF!</x:definedName>
    <x:definedName name="NOMBRE_KM" localSheetId="0">'2022'!$B$29</x:definedName>
    <x:definedName name="NOMBRE_KM" localSheetId="1">'2023'!$B$32</x:definedName>
    <x:definedName name="NOMBRE_KM" localSheetId="2">'2024'!$B$29</x:definedName>
    <x:definedName name="NOVEMBRE" localSheetId="0">'2022'!$M$3</x:definedName>
    <x:definedName name="NOVEMBRE" localSheetId="1">'2023'!$M$3</x:definedName>
    <x:definedName name="NOVEMBRE" localSheetId="2">'2024'!$M$3</x:definedName>
    <x:definedName name="NOVEMBRE">#REF!</x:definedName>
    <x:definedName name="OCTOBRE" localSheetId="1">'2023'!$L$3</x:definedName>
    <x:definedName name="OCTOBRE" localSheetId="2">'2024'!$L$3</x:definedName>
    <x:definedName name="OCTOBRE">'2022'!$L$3</x:definedName>
    <x:definedName name="REPAS" localSheetId="0">'2022'!$B$5</x:definedName>
    <x:definedName name="REPAS" localSheetId="1">'2023'!$B$5</x:definedName>
    <x:definedName name="REPAS" localSheetId="2">'2024'!$B$5</x:definedName>
    <x:definedName name="REPAS">#REF!</x:definedName>
    <x:definedName name="REPAS_ACQUIS" localSheetId="0">'2022'!$B$7</x:definedName>
    <x:definedName name="REPAS_ACQUIS" localSheetId="1">'2023'!$B$7</x:definedName>
    <x:definedName name="REPAS_ACQUIS" localSheetId="2">'2024'!$B$7</x:definedName>
    <x:definedName name="REPAS_ACQUIS">#REF!</x:definedName>
    <x:definedName name="REPAS_PRIS" localSheetId="0">'2022'!$B$6</x:definedName>
    <x:definedName name="REPAS_PRIS" localSheetId="1">'2023'!$B$6</x:definedName>
    <x:definedName name="REPAS_PRIS" localSheetId="2">'2024'!$B$6</x:definedName>
    <x:definedName name="REPAS_PRIS">#REF!</x:definedName>
    <x:definedName name="REPAS_SOLDE" localSheetId="0">'2022'!$B$8</x:definedName>
    <x:definedName name="REPAS_SOLDE" localSheetId="1">'2023'!$B$8</x:definedName>
    <x:definedName name="REPAS_SOLDE" localSheetId="2">'2024'!$B$8</x:definedName>
    <x:definedName name="REPAS_SOLDE">#REF!</x:definedName>
    <x:definedName name="SEPTEMBRE" localSheetId="1">'2023'!$K$3</x:definedName>
    <x:definedName name="SEPTEMBRE" localSheetId="2">'2024'!$K$3</x:definedName>
    <x:definedName name="SEPTEMBRE">'2022'!$K$3</x:definedName>
    <x:definedName name="SOLDE" localSheetId="0">'2022'!$B$27</x:definedName>
    <x:definedName name="SOLDE" localSheetId="1">'2023'!$B$30</x:definedName>
    <x:definedName name="SOLDE" localSheetId="2">'2024'!$B$27</x:definedName>
    <x:definedName name="SORTIES" localSheetId="0">'2022'!$B$21</x:definedName>
    <x:definedName name="SORTIES" localSheetId="1">'2023'!$B$22</x:definedName>
    <x:definedName name="SORTIES" localSheetId="2">'2024'!$B$21</x:definedName>
    <x:definedName name="SORTIES">#REF!</x:definedName>
    <x:definedName name="SORTIES_ABONDEMENT" localSheetId="0">'2022'!#REF!</x:definedName>
    <x:definedName name="SORTIES_ABONDEMENT" localSheetId="1">'2023'!#REF!</x:definedName>
    <x:definedName name="SORTIES_ABONDEMENT" localSheetId="2">'2024'!#REF!</x:definedName>
    <x:definedName name="SORTIES_ABONDEMENT">#REF!</x:definedName>
    <x:definedName name="SORTIES_CHARGES_SOCIALES_PATRONALES" localSheetId="0">'2022'!$B$23</x:definedName>
    <x:definedName name="SORTIES_CHARGES_SOCIALES_PATRONALES" localSheetId="1">'2023'!$B$24</x:definedName>
    <x:definedName name="SORTIES_CHARGES_SOCIALES_PATRONALES" localSheetId="2">'2024'!$B$23</x:definedName>
    <x:definedName name="SORTIES_CHARGES_SOCIALES_PATRONALES">#REF!</x:definedName>
    <x:definedName name="SORTIES_FRAIS_KM" localSheetId="0">'2022'!$B$24</x:definedName>
    <x:definedName name="SORTIES_FRAIS_KM" localSheetId="1">'2023'!$B$25</x:definedName>
    <x:definedName name="SORTIES_FRAIS_KM" localSheetId="2">'2024'!$B$24</x:definedName>
    <x:definedName name="SORTIES_FRAIS_PEE_AMUNDI" localSheetId="0">'2022'!#REF!</x:definedName>
    <x:definedName name="SORTIES_FRAIS_PEE_AMUNDI" localSheetId="1">'2023'!#REF!</x:definedName>
    <x:definedName name="SORTIES_FRAIS_PEE_AMUNDI" localSheetId="2">'2024'!#REF!</x:definedName>
    <x:definedName name="SORTIES_FRAIS_PEE_AMUNDI">#REF!</x:definedName>
    <x:definedName name="SORTIES_INTERESSEMENT" localSheetId="0">'2022'!#REF!</x:definedName>
    <x:definedName name="SORTIES_INTERESSEMENT" localSheetId="1">'2023'!#REF!</x:definedName>
    <x:definedName name="SORTIES_INTERESSEMENT" localSheetId="2">'2024'!#REF!</x:definedName>
    <x:definedName name="SORTIES_INTERESSEMENT">#REF!</x:definedName>
    <x:definedName name="SORTIES_SALAIRE_NET" localSheetId="0">'2022'!$B$22</x:definedName>
    <x:definedName name="SORTIES_SALAIRE_NET" localSheetId="1">'2023'!$B$23</x:definedName>
    <x:definedName name="SORTIES_SALAIRE_NET" localSheetId="2">'2024'!$B$22</x:definedName>
    <x:definedName name="SORTIES_SALAIRE_NET">#REF!</x:definedName>
    <x:definedName name="TOTAL" localSheetId="0">'2022'!$P$3</x:definedName>
    <x:definedName name="TOTAL" localSheetId="1">'2023'!$P$3</x:definedName>
    <x:definedName name="TOTAL" localSheetId="2">'2024'!$P$3</x:definedName>
    <x:definedName name="TOTAL">#REF!</x:definedName>
    <x:definedName name="TOTAL_ENTREES" localSheetId="0">'2022'!$B$19</x:definedName>
    <x:definedName name="TOTAL_ENTREES" localSheetId="1">'2023'!$B$20</x:definedName>
    <x:definedName name="TOTAL_ENTREES" localSheetId="2">'2024'!$B$19</x:definedName>
    <x:definedName name="TOTAL_ENTREES">#REF!</x:definedName>
    <x:definedName name="TOTAL_SORTIES" localSheetId="0">'2022'!$B$25</x:definedName>
    <x:definedName name="TOTAL_SORTIES" localSheetId="1">'2023'!$B$28</x:definedName>
    <x:definedName name="TOTAL_SORTIES" localSheetId="2">'2024'!$B$25</x:definedName>
    <x:definedName name="TOTAL_SORTIES">#REF!</x:definedName>
  </x:definedNames>
  <x:calcPr calcId="191029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sharedStrings.xml><?xml version="1.0" encoding="utf-8"?>
<sst xmlns="http://schemas.openxmlformats.org/spreadsheetml/2006/main" count="121" uniqueCount="48">
  <si>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</si>
  <si>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</si>
  <si>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</si>
  <si>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</si>
  <si>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</si>
  <si>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</si>
  <si>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</si>
  <si>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</si>
  <si>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</si>
  <si>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</si>
  <si>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</si>
  <si>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</si>
  <si>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</si>
  <si>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</si>
  <si>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</si>
  <si>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</si>
  <si>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</si>
  <si>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</si>
  <si>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</si>
  <si>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</si>
  <si>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</si>
  <si>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</si>
  <si>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</si>
  <si>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</si>
  <si>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</si>
  <si>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</si>
  <si>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</si>
  <si>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</si>
  <si>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</si>
  <si>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</si>
  <si>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</si>
  <si>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</si>
  <si>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</si>
  <si>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</si>
  <si>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</si>
  <si>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</si>
  <si>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</si>
  <si>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</si>
  <si>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</si>
  <si>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</si>
  <si>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</si>
  <si>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Frais Achats</t>
  </si>
  <si>
    <t>TJM (Octobre 2022)</t>
  </si>
  <si>
    <t xml:space="preserve">Frais Formation </t>
  </si>
  <si>
    <t xml:space="preserve">Prime de Cooptation </t>
  </si>
  <si>
    <t>Frais KM annuel à payer</t>
  </si>
  <si>
    <t>Régularisation Frais KM</t>
  </si>
  <si>
    <t>TJM (Janvier 2024)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</si>
</sst>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10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  <x:font>
      <x:sz val="11"/>
      <x:color rgb="FF444444"/>
      <x:name val="Calibri"/>
      <x:family val="2"/>
      <x:scheme val="minor"/>
    </x:font>
  </x:fonts>
  <x:fills count="12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  <x:fill>
      <x:patternFill patternType="solid">
        <x:fgColor theme="3" tint="0.39997558519241921"/>
        <x:bgColor indexed="64"/>
      </x:patternFill>
    </x:fill>
  </x:fills>
  <x:borders count="12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/>
      <x:bottom/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71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4" xfId="0" applyFont="1" applyFill="1" applyBorder="1"/>
    <x:xf numFmtId="0" fontId="0" fillId="2" borderId="3" xfId="0" applyFill="1" applyBorder="1"/>
    <x:xf numFmtId="0" fontId="1" fillId="3" borderId="6" xfId="0" applyFont="1" applyFill="1" applyBorder="1"/>
    <x:xf numFmtId="0" fontId="0" fillId="0" borderId="5" xfId="0" applyBorder="1" applyProtection="1">
      <x:protection locked="0"/>
    </x:xf>
    <x:xf numFmtId="4" fontId="4" fillId="4" borderId="5" xfId="0" applyNumberFormat="1" applyFont="1" applyFill="1" applyBorder="1"/>
    <x:xf numFmtId="0" fontId="0" fillId="0" borderId="9" xfId="0" applyBorder="1"/>
    <x:xf numFmtId="0" fontId="0" fillId="0" borderId="5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4" xfId="0" applyFont="1" applyFill="1" applyBorder="1"/>
    <x:xf numFmtId="0" fontId="0" fillId="7" borderId="3" xfId="0" applyFill="1" applyBorder="1"/>
    <x:xf numFmtId="0" fontId="1" fillId="0" borderId="3" xfId="0" applyFont="1" applyBorder="1" applyAlignment="1">
      <x:alignment horizontal="center" vertical="center"/>
    </x:xf>
    <x:xf numFmtId="0" fontId="1" fillId="8" borderId="4" xfId="0" applyFont="1" applyFill="1" applyBorder="1"/>
    <x:xf numFmtId="0" fontId="0" fillId="0" borderId="10" xfId="0" applyBorder="1" applyProtection="1">
      <x:protection locked="0"/>
    </x:xf>
    <x:xf numFmtId="0" fontId="0" fillId="8" borderId="3" xfId="0" applyFill="1" applyBorder="1"/>
    <x:xf numFmtId="0" fontId="0" fillId="8" borderId="8" xfId="0" applyFill="1" applyBorder="1"/>
    <x:xf numFmtId="4" fontId="4" fillId="4" borderId="7" xfId="0" applyNumberFormat="1" applyFont="1" applyFill="1" applyBorder="1"/>
    <x:xf numFmtId="0" fontId="0" fillId="7" borderId="8" xfId="0" applyFill="1" applyBorder="1"/>
    <x:xf numFmtId="0" fontId="0" fillId="0" borderId="10" xfId="0" applyBorder="1"/>
    <x:xf numFmtId="0" fontId="0" fillId="0" borderId="3" xfId="0" applyBorder="1"/>
    <x:xf numFmtId="0" fontId="0" fillId="2" borderId="8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4" xfId="0" applyFont="1" applyFill="1" applyBorder="1"/>
    <x:xf numFmtId="4" fontId="0" fillId="3" borderId="3" xfId="0" applyNumberFormat="1" applyFill="1" applyBorder="1"/>
    <x:xf numFmtId="0" fontId="0" fillId="0" borderId="3" xfId="0" applyBorder="1" applyProtection="1">
      <x:protection locked="0"/>
    </x:xf>
    <x:xf numFmtId="4" fontId="0" fillId="3" borderId="8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4" fillId="4" borderId="5" xfId="0" applyNumberFormat="1" applyFont="1" applyFill="1" applyBorder="1"/>
    <x:xf numFmtId="1" fontId="1" fillId="0" borderId="0" xfId="0" applyNumberFormat="1" applyFont="1"/>
    <x:xf numFmtId="1" fontId="4" fillId="0" borderId="5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5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6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0" fontId="0" fillId="0" borderId="11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3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4" fillId="11" borderId="1" xfId="0" applyNumberFormat="1" applyFont="1" applyFill="1" applyBorder="1"/>
    <x:xf numFmtId="0" fontId="0" fillId="0" borderId="2" xfId="0" applyBorder="1" applyProtection="1">
      <x:protection locked="0"/>
    </x:xf>
    <x:xf numFmtId="4" fontId="4" fillId="4" borderId="2" xfId="0" applyNumberFormat="1" applyFont="1" applyFill="1" applyBorder="1"/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4" fontId="1" fillId="3" borderId="6" xfId="0" applyNumberFormat="1" applyFont="1" applyFill="1" applyBorder="1" applyAlignment="1">
      <x:alignment horizontal="center" vertical="center"/>
    </x:xf>
    <x:xf numFmtId="4" fontId="1" fillId="11" borderId="1" xfId="0" applyNumberFormat="1" applyFont="1" applyFill="1" applyBorder="1" applyAlignment="1">
      <x:alignment horizontal="center"/>
    </x:xf>
    <x:xf numFmtId="0" fontId="0" fillId="11" borderId="1" xfId="0" applyFill="1" applyBorder="1" applyProtection="1">
      <x:protection locked="0"/>
    </x:xf>
    <x:xf numFmtId="1" fontId="9" fillId="0" borderId="10" xfId="0" applyNumberFormat="1" applyFont="1" applyBorder="1"/>
    <x:xf numFmtId="0" fontId="6" fillId="0" borderId="0" xfId="0" applyFont="1" applyAlignment="1">
      <x:alignment horizontal="center" vertical="center"/>
    </x:xf>
    <x:xf numFmtId="0" fontId="6" fillId="0" borderId="7" xfId="0" applyFont="1" applyBorder="1" applyAlignment="1">
      <x:alignment horizontal="center" vertical="center"/>
    </x:xf>
    <x:xf numFmtId="0" fontId="5" fillId="5" borderId="4" xfId="0" applyFont="1" applyFill="1" applyBorder="1" applyAlignment="1">
      <x:alignment horizontal="center" vertical="center"/>
    </x:xf>
    <x:xf numFmtId="0" fontId="5" fillId="5" borderId="8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  <x:xf numFmtId="0" fontId="1" fillId="9" borderId="0" xfId="0" applyFont="1" applyFill="1" applyBorder="1" applyAlignment="1">
      <x:alignment vertic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8" /><Relationship Type="http://schemas.openxmlformats.org/officeDocument/2006/relationships/worksheet" Target="worksheets/sheet3.xml" Id="rId3" /><Relationship Type="http://schemas.openxmlformats.org/officeDocument/2006/relationships/styles" Target="style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theme" Target="theme/theme1.xml" Id="rId6" /><Relationship Type="http://schemas.openxmlformats.org/officeDocument/2006/relationships/worksheet" Target="worksheets/sheet5.xml" Id="rId5" /><Relationship Type="http://schemas.openxmlformats.org/officeDocument/2006/relationships/worksheet" Target="worksheets/sheet4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dimension ref="B1:P30"/>
  <x:sheetViews>
    <x:sheetView topLeftCell="B1" workbookViewId="0">
      <x:selection activeCell="L29" sqref="L29:N30"/>
    </x:sheetView>
  </x:sheetViews>
  <x:sheetFormatPr baseColWidth="10" defaultRowHeight="14.25" x14ac:dyDescent="0.45"/>
  <x:cols>
    <x:col min="1" max="1" width="3" customWidth="1"/>
    <x:col min="2" max="2" width="28" customWidth="1"/>
    <x:col min="15" max="15" width="4" customWidth="1"/>
    <x:col min="16" max="16" width="11" style="48" customWidth="1"/>
  </x:cols>
  <x:sheetData>
    <x:row r="1" spans="2:16" x14ac:dyDescent="0.45">
      <x:c r="B1" s="65" t="s">
        <x:v>9</x:v>
      </x:c>
    </x:row>
    <x:row r="2" spans="2:16" x14ac:dyDescent="0.45">
      <x:c r="B2" s="66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 spans="2:16" x14ac:dyDescent="0.45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 spans="2:16" x14ac:dyDescent="0.45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7"/>
    </x:row>
    <x:row r="5" spans="2:16" x14ac:dyDescent="0.45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 spans="2:16" x14ac:dyDescent="0.45">
      <x:c r="B6" s="9" t="s">
        <x:v>20</x:v>
      </x:c>
      <x:c r="C6" s="35"/>
      <x:c r="D6" s="35"/>
      <x:c r="E6" s="35"/>
      <x:c r="F6" s="37"/>
      <x:c r="G6" s="37"/>
      <x:c r="H6" s="37"/>
      <x:c r="I6" s="37"/>
      <x:c r="J6" s="37"/>
      <x:c r="K6" s="37"/>
      <x:c r="L6" s="37">
        <x:v>15</x:v>
      </x:c>
      <x:c r="M6" s="37">
        <x:v>19</x:v>
      </x:c>
      <x:c r="N6" s="37">
        <x:v>19</x:v>
      </x:c>
      <x:c r="O6" s="36"/>
      <x:c r="P6" s="58">
        <x:f>SUM(C6:N6)</x:f>
        <x:v>53</x:v>
      </x:c>
    </x:row>
    <x:row r="7" spans="2:16" x14ac:dyDescent="0.45">
      <x:c r="B7" s="9" t="s">
        <x:v>21</x:v>
      </x:c>
      <x:c r="C7" s="37"/>
      <x:c r="D7" s="37"/>
      <x:c r="E7" s="37"/>
      <x:c r="F7" s="37"/>
      <x:c r="G7" s="37"/>
      <x:c r="H7" s="37"/>
      <x:c r="I7" s="37"/>
      <x:c r="J7" s="37"/>
      <x:c r="K7" s="37"/>
      <x:c r="L7" s="37">
        <x:v>15</x:v>
      </x:c>
      <x:c r="M7" s="37">
        <x:v>20</x:v>
      </x:c>
      <x:c r="N7" s="37">
        <x:v>22</x:v>
      </x:c>
      <x:c r="O7" s="36"/>
      <x:c r="P7" s="58">
        <x:f>SUM(C7:N7)</x:f>
        <x:v>57</x:v>
      </x:c>
    </x:row>
    <x:row r="8" spans="2:16" x14ac:dyDescent="0.45">
      <x:c r="B8" s="18" t="s">
        <x:v>22</x:v>
      </x:c>
      <x:c r="C8" s="64">
        <x:f t="shared" ref="C8:N8" si="0">C7-C6</x:f>
        <x:v>0</x:v>
      </x:c>
      <x:c r="D8" s="64">
        <x:f t="shared" si="0"/>
        <x:v>0</x:v>
      </x:c>
      <x:c r="E8" s="64">
        <x:f t="shared" si="0"/>
        <x:v>0</x:v>
      </x:c>
      <x:c r="F8" s="64">
        <x:f t="shared" si="0"/>
        <x:v>0</x:v>
      </x:c>
      <x:c r="G8" s="64">
        <x:f t="shared" si="0"/>
        <x:v>0</x:v>
      </x:c>
      <x:c r="H8" s="64">
        <x:f t="shared" si="0"/>
        <x:v>0</x:v>
      </x:c>
      <x:c r="I8" s="64">
        <x:f t="shared" si="0"/>
        <x:v>0</x:v>
      </x:c>
      <x:c r="J8" s="64">
        <x:f t="shared" si="0"/>
        <x:v>0</x:v>
      </x:c>
      <x:c r="K8" s="64">
        <x:f t="shared" si="0"/>
        <x:v>0</x:v>
      </x:c>
      <x:c r="L8" s="64">
        <x:f t="shared" si="0"/>
        <x:v>0</x:v>
      </x:c>
      <x:c r="M8" s="64">
        <x:f t="shared" si="0"/>
        <x:v>1</x:v>
      </x:c>
      <x:c r="N8" s="64">
        <x:f t="shared" si="0"/>
        <x:v>3</x:v>
      </x:c>
      <x:c r="O8" s="36"/>
      <x:c r="P8" s="58">
        <x:f>SUM(C8:N8)</x:f>
        <x:v>4</x:v>
      </x:c>
    </x:row>
    <x:row r="9" spans="2:16" x14ac:dyDescent="0.45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7"/>
    </x:row>
    <x:row r="10" spans="2:16" x14ac:dyDescent="0.45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 spans="2:16" x14ac:dyDescent="0.45">
      <x:c r="B11" s="9" t="s">
        <x:v>14</x:v>
      </x:c>
      <x:c r="C11" s="11"/>
      <x:c r="D11" s="11"/>
      <x:c r="E11" s="11"/>
      <x:c r="F11" s="11"/>
      <x:c r="G11" s="11"/>
      <x:c r="H11" s="11"/>
      <x:c r="I11" s="11"/>
      <x:c r="J11" s="11"/>
      <x:c r="K11" s="11"/>
      <x:c r="L11" s="11">
        <x:v>15</x:v>
      </x:c>
      <x:c r="M11" s="11">
        <x:v>20</x:v>
      </x:c>
      <x:c r="N11" s="11">
        <x:v>21.5</x:v>
      </x:c>
      <x:c r="P11" s="59">
        <x:f>SUM(C11:N11)</x:f>
        <x:v>56.5</x:v>
      </x:c>
    </x:row>
    <x:row r="12" spans="2:16" x14ac:dyDescent="0.45">
      <x:c r="B12" s="9" t="s">
        <x:v>16</x:v>
      </x:c>
      <x:c r="C12" s="12"/>
      <x:c r="D12" s="12"/>
      <x:c r="E12" s="12"/>
      <x:c r="F12" s="12"/>
      <x:c r="G12" s="12"/>
      <x:c r="H12" s="12"/>
      <x:c r="I12" s="12"/>
      <x:c r="J12" s="12"/>
      <x:c r="K12" s="12"/>
      <x:c r="L12" s="12"/>
      <x:c r="M12" s="12"/>
      <x:c r="N12" s="12">
        <x:v>0.5</x:v>
      </x:c>
      <x:c r="P12" s="59">
        <x:f>SUM(C12:N12)</x:f>
        <x:v>0.5</x:v>
      </x:c>
    </x:row>
    <x:row r="13" spans="2:16" x14ac:dyDescent="0.45">
      <x:c r="B13" s="9" t="s">
        <x:v>17</x:v>
      </x:c>
      <x:c r="C13" s="12"/>
      <x:c r="D13" s="12"/>
      <x:c r="E13" s="12"/>
      <x:c r="F13" s="12"/>
      <x:c r="G13" s="12"/>
      <x:c r="H13" s="12"/>
      <x:c r="I13" s="12"/>
      <x:c r="J13" s="12"/>
      <x:c r="K13" s="12"/>
      <x:c r="L13" s="12"/>
      <x:c r="M13" s="12"/>
      <x:c r="N13" s="12"/>
      <x:c r="P13" s="59">
        <x:f>SUM(C13:N13)</x:f>
        <x:v>0</x:v>
      </x:c>
    </x:row>
    <x:row r="14" spans="2:16" x14ac:dyDescent="0.45">
      <x:c r="B14" s="18" t="s">
        <x:v>15</x:v>
      </x:c>
      <x:c r="C14" s="23"/>
      <x:c r="D14" s="23"/>
      <x:c r="E14" s="23"/>
      <x:c r="F14" s="23"/>
      <x:c r="G14" s="23"/>
      <x:c r="H14" s="23"/>
      <x:c r="I14" s="23"/>
      <x:c r="J14" s="23"/>
      <x:c r="K14" s="23"/>
      <x:c r="L14" s="23"/>
      <x:c r="M14" s="23"/>
      <x:c r="N14" s="23"/>
      <x:c r="P14" s="59">
        <x:f>SUM(C14:N14)</x:f>
        <x:v>0</x:v>
      </x:c>
    </x:row>
    <x:row r="15" spans="2:16" x14ac:dyDescent="0.45">
      <x:c r="B15" s="31"/>
      <x:c r="C15" s="24"/>
      <x:c r="D15" s="24"/>
      <x:c r="E15" s="24"/>
      <x:c r="F15" s="24"/>
      <x:c r="G15" s="24"/>
      <x:c r="H15" s="24"/>
      <x:c r="I15" s="24"/>
      <x:c r="J15" s="24"/>
      <x:c r="K15" s="24"/>
      <x:c r="L15" s="24"/>
      <x:c r="M15" s="24"/>
      <x:c r="N15" s="24"/>
      <x:c r="P15" s="51"/>
    </x:row>
    <x:row r="16" spans="2:16" x14ac:dyDescent="0.45">
      <x:c r="B16" s="6" t="s">
        <x:v>0</x:v>
      </x:c>
      <x:c r="C16" s="7"/>
      <x:c r="D16" s="7"/>
      <x:c r="E16" s="7"/>
      <x:c r="F16" s="25"/>
      <x:c r="G16" s="7"/>
      <x:c r="H16" s="25"/>
      <x:c r="I16" s="7"/>
      <x:c r="J16" s="25"/>
      <x:c r="K16" s="7"/>
      <x:c r="L16" s="25"/>
      <x:c r="M16" s="7"/>
      <x:c r="N16" s="25"/>
      <x:c r="P16" s="52"/>
    </x:row>
    <x:row r="17" spans="2:16" x14ac:dyDescent="0.45">
      <x:c r="B17" s="9" t="s">
        <x:v>6</x:v>
      </x:c>
      <x:c r="C17" s="10"/>
      <x:c r="D17" s="10"/>
      <x:c r="E17" s="10"/>
      <x:c r="F17" s="10"/>
      <x:c r="G17" s="10"/>
      <x:c r="H17" s="10"/>
      <x:c r="I17" s="10"/>
      <x:c r="J17" s="10"/>
      <x:c r="K17" s="10"/>
      <x:c r="L17" s="10">
        <x:f>L11*Params!$C$5*(1-Params!$C$3)-Params!$C$4</x:f>
        <x:v>6687</x:v>
      </x:c>
      <x:c r="M17" s="10">
        <x:f>M11*Params!$C$5*(1-Params!$C$3)-Params!$C$4</x:f>
        <x:v>8941</x:v>
      </x:c>
      <x:c r="N17" s="10">
        <x:f>N11*Params!$C$5*(1-Params!$C$3)-Params!$C$4</x:f>
        <x:v>9617.2000000000007</x:v>
      </x:c>
      <x:c r="O17" s="4"/>
      <x:c r="P17" s="41">
        <x:f>SUM(C17:N17)</x:f>
        <x:v>25245.200000000001</x:v>
      </x:c>
    </x:row>
    <x:row r="18" spans="2:16" x14ac:dyDescent="0.45">
      <x:c r="B18" s="9" t="s">
        <x:v>15</x:v>
      </x:c>
      <x:c r="C18" s="10"/>
      <x:c r="D18" s="10"/>
      <x:c r="E18" s="10"/>
      <x:c r="F18" s="10"/>
      <x:c r="G18" s="10"/>
      <x:c r="H18" s="10"/>
      <x:c r="I18" s="10"/>
      <x:c r="J18" s="10"/>
      <x:c r="K18" s="10"/>
      <x:c r="L18" s="10"/>
      <x:c r="M18" s="10"/>
      <x:c r="N18" s="10"/>
      <x:c r="O18" s="4"/>
      <x:c r="P18" s="41">
        <x:f>SUM(C18:N18)</x:f>
        <x:v>0</x:v>
      </x:c>
    </x:row>
    <x:row r="19" spans="2:16" x14ac:dyDescent="0.45">
      <x:c r="B19" s="27" t="s">
        <x:v>2</x:v>
      </x:c>
      <x:c r="C19" s="28">
        <x:f t="shared" ref="C19:N19" si="1">SUM(C17:C18)</x:f>
        <x:v>0</x:v>
      </x:c>
      <x:c r="D19" s="28">
        <x:f t="shared" si="1"/>
        <x:v>0</x:v>
      </x:c>
      <x:c r="E19" s="28">
        <x:f t="shared" si="1"/>
        <x:v>0</x:v>
      </x:c>
      <x:c r="F19" s="28">
        <x:f t="shared" si="1"/>
        <x:v>0</x:v>
      </x:c>
      <x:c r="G19" s="28">
        <x:f t="shared" si="1"/>
        <x:v>0</x:v>
      </x:c>
      <x:c r="H19" s="28">
        <x:f t="shared" si="1"/>
        <x:v>0</x:v>
      </x:c>
      <x:c r="I19" s="28">
        <x:f t="shared" si="1"/>
        <x:v>0</x:v>
      </x:c>
      <x:c r="J19" s="28">
        <x:f t="shared" si="1"/>
        <x:v>0</x:v>
      </x:c>
      <x:c r="K19" s="28">
        <x:f t="shared" si="1"/>
        <x:v>0</x:v>
      </x:c>
      <x:c r="L19" s="28">
        <x:f t="shared" si="1"/>
        <x:v>6687</x:v>
      </x:c>
      <x:c r="M19" s="28">
        <x:f t="shared" si="1"/>
        <x:v>8941</x:v>
      </x:c>
      <x:c r="N19" s="28">
        <x:f t="shared" si="1"/>
        <x:v>9617.2000000000007</x:v>
      </x:c>
      <x:c r="O19" s="5"/>
      <x:c r="P19" s="42">
        <x:f>SUM(C19:O19)</x:f>
        <x:v>25245.200000000001</x:v>
      </x:c>
    </x:row>
    <x:row r="20" spans="2:16" x14ac:dyDescent="0.45">
      <x:c r="B20" s="31"/>
      <x:c r="C20" s="26"/>
      <x:c r="D20" s="26"/>
      <x:c r="E20" s="26"/>
      <x:c r="F20" s="26"/>
      <x:c r="G20" s="26"/>
      <x:c r="H20" s="26"/>
      <x:c r="I20" s="26"/>
      <x:c r="J20" s="26"/>
      <x:c r="K20" s="26"/>
      <x:c r="L20" s="26"/>
      <x:c r="M20" s="26"/>
      <x:c r="N20" s="26"/>
      <x:c r="O20" s="5"/>
    </x:row>
    <x:row r="21" spans="2:16" x14ac:dyDescent="0.45">
      <x:c r="B21" s="29" t="s">
        <x:v>1</x:v>
      </x:c>
      <x:c r="C21" s="30"/>
      <x:c r="D21" s="30"/>
      <x:c r="E21" s="30"/>
      <x:c r="F21" s="32"/>
      <x:c r="G21" s="30"/>
      <x:c r="H21" s="32"/>
      <x:c r="I21" s="30"/>
      <x:c r="J21" s="32"/>
      <x:c r="K21" s="30"/>
      <x:c r="L21" s="32"/>
      <x:c r="M21" s="30"/>
      <x:c r="N21" s="32"/>
      <x:c r="O21" s="4"/>
      <x:c r="P21" s="53"/>
    </x:row>
    <x:row r="22" spans="2:16" x14ac:dyDescent="0.45">
      <x:c r="B22" s="9" t="s">
        <x:v>7</x:v>
      </x:c>
      <x:c r="C22" s="10"/>
      <x:c r="D22" s="10"/>
      <x:c r="E22" s="10"/>
      <x:c r="F22" s="10"/>
      <x:c r="G22" s="10"/>
      <x:c r="H22" s="10"/>
      <x:c r="I22" s="10"/>
      <x:c r="J22" s="10"/>
      <x:c r="K22" s="10"/>
      <x:c r="L22" s="10">
        <x:v>3628.43</x:v>
      </x:c>
      <x:c r="M22" s="10">
        <x:v>5180.5200000000004</x:v>
      </x:c>
      <x:c r="N22" s="10">
        <x:v>5180.5200000000004</x:v>
      </x:c>
      <x:c r="O22" s="4"/>
      <x:c r="P22" s="43">
        <x:f>SUM(C22:N22)</x:f>
        <x:v>13989.470000000001</x:v>
      </x:c>
    </x:row>
    <x:row r="23" spans="2:16" x14ac:dyDescent="0.45">
      <x:c r="B23" s="9" t="s">
        <x:v>8</x:v>
      </x:c>
      <x:c r="C23" s="10"/>
      <x:c r="D23" s="10"/>
      <x:c r="E23" s="10"/>
      <x:c r="F23" s="10"/>
      <x:c r="G23" s="10"/>
      <x:c r="H23" s="10"/>
      <x:c r="I23" s="10"/>
      <x:c r="J23" s="10"/>
      <x:c r="K23" s="10"/>
      <x:c r="L23" s="10">
        <x:f>761.47+1391.7</x:f>
        <x:v>2153.17</x:v>
      </x:c>
      <x:c r="M23" s="10">
        <x:f>1079.62+1986.57</x:f>
        <x:v>3066.1899999999996</x:v>
      </x:c>
      <x:c r="N23" s="10">
        <x:f>1079.62+1986.57</x:f>
        <x:v>3066.1899999999996</x:v>
      </x:c>
      <x:c r="O23" s="4"/>
      <x:c r="P23" s="43">
        <x:f>SUM(C23:N23)</x:f>
        <x:v>8285.5499999999993</x:v>
      </x:c>
    </x:row>
    <x:row r="24" spans="2:16" x14ac:dyDescent="0.45">
      <x:c r="B24" s="55" t="s">
        <x:v>40</x:v>
      </x:c>
      <x:c r="C24" s="56"/>
      <x:c r="D24" s="56"/>
      <x:c r="E24" s="56"/>
      <x:c r="F24" s="56"/>
      <x:c r="G24" s="56"/>
      <x:c r="H24" s="56"/>
      <x:c r="I24" s="56"/>
      <x:c r="J24" s="56"/>
      <x:c r="K24" s="56"/>
      <x:c r="L24" s="56">
        <x:v>132.19999999999999</x:v>
      </x:c>
      <x:c r="M24" s="56">
        <x:v>158.63999999999999</x:v>
      </x:c>
      <x:c r="N24" s="56">
        <x:v>158.63999999999999</x:v>
      </x:c>
      <x:c r="O24" s="4"/>
      <x:c r="P24" s="43">
        <x:f>SUM(C24:N24)</x:f>
        <x:v>449.47999999999996</x:v>
      </x:c>
    </x:row>
    <x:row r="25" spans="2:16" x14ac:dyDescent="0.45">
      <x:c r="B25" s="8" t="s">
        <x:v>3</x:v>
      </x:c>
      <x:c r="C25" s="44">
        <x:f t="shared" ref="C25:N25" si="2">SUM(C22:C24)</x:f>
        <x:v>0</x:v>
      </x:c>
      <x:c r="D25" s="44">
        <x:f t="shared" si="2"/>
        <x:v>0</x:v>
      </x:c>
      <x:c r="E25" s="44">
        <x:f t="shared" si="2"/>
        <x:v>0</x:v>
      </x:c>
      <x:c r="F25" s="44">
        <x:f t="shared" si="2"/>
        <x:v>0</x:v>
      </x:c>
      <x:c r="G25" s="44">
        <x:f t="shared" si="2"/>
        <x:v>0</x:v>
      </x:c>
      <x:c r="H25" s="44">
        <x:f t="shared" si="2"/>
        <x:v>0</x:v>
      </x:c>
      <x:c r="I25" s="44">
        <x:f t="shared" si="2"/>
        <x:v>0</x:v>
      </x:c>
      <x:c r="J25" s="44">
        <x:f t="shared" si="2"/>
        <x:v>0</x:v>
      </x:c>
      <x:c r="K25" s="44">
        <x:f t="shared" si="2"/>
        <x:v>0</x:v>
      </x:c>
      <x:c r="L25" s="44">
        <x:f t="shared" si="2"/>
        <x:v>5913.8</x:v>
      </x:c>
      <x:c r="M25" s="44">
        <x:f t="shared" si="2"/>
        <x:v>8405.3499999999985</x:v>
      </x:c>
      <x:c r="N25" s="44">
        <x:f t="shared" si="2"/>
        <x:v>8405.3499999999985</x:v>
      </x:c>
      <x:c r="O25" s="4"/>
      <x:c r="P25" s="61">
        <x:f>SUM(C25:N25)</x:f>
        <x:v>22724.499999999996</x:v>
      </x:c>
    </x:row>
    <x:row r="26" spans="2:16" x14ac:dyDescent="0.45">
      <x:c r="B26" s="45"/>
      <x:c r="C26" s="26"/>
      <x:c r="D26" s="26"/>
      <x:c r="E26" s="26"/>
      <x:c r="F26" s="26"/>
      <x:c r="G26" s="26"/>
      <x:c r="H26" s="26"/>
      <x:c r="I26" s="26"/>
      <x:c r="J26" s="26"/>
      <x:c r="K26" s="26"/>
      <x:c r="L26" s="26"/>
      <x:c r="M26" s="26"/>
      <x:c r="N26" s="26"/>
      <x:c r="O26" s="5"/>
    </x:row>
    <x:row r="27" spans="2:16" x14ac:dyDescent="0.45">
      <x:c r="B27" s="46" t="s">
        <x:v>36</x:v>
      </x:c>
      <x:c r="C27" s="47">
        <x:f t="shared" ref="C27:N27" si="3">C19-C25</x:f>
        <x:v>0</x:v>
      </x:c>
      <x:c r="D27" s="47">
        <x:f t="shared" si="3"/>
        <x:v>0</x:v>
      </x:c>
      <x:c r="E27" s="47">
        <x:f t="shared" si="3"/>
        <x:v>0</x:v>
      </x:c>
      <x:c r="F27" s="47">
        <x:f t="shared" si="3"/>
        <x:v>0</x:v>
      </x:c>
      <x:c r="G27" s="47">
        <x:f t="shared" si="3"/>
        <x:v>0</x:v>
      </x:c>
      <x:c r="H27" s="47">
        <x:f t="shared" si="3"/>
        <x:v>0</x:v>
      </x:c>
      <x:c r="I27" s="47">
        <x:f t="shared" si="3"/>
        <x:v>0</x:v>
      </x:c>
      <x:c r="J27" s="47">
        <x:f t="shared" si="3"/>
        <x:v>0</x:v>
      </x:c>
      <x:c r="K27" s="47">
        <x:f t="shared" si="3"/>
        <x:v>0</x:v>
      </x:c>
      <x:c r="L27" s="47">
        <x:f t="shared" si="3"/>
        <x:v>773.19999999999982</x:v>
      </x:c>
      <x:c r="M27" s="47">
        <x:f t="shared" si="3"/>
        <x:v>535.65000000000146</x:v>
      </x:c>
      <x:c r="N27" s="47">
        <x:f t="shared" si="3"/>
        <x:v>1211.8500000000022</x:v>
      </x:c>
      <x:c r="P27" s="60">
        <x:f>SUM(C27:O27)</x:f>
        <x:v>2520.7000000000035</x:v>
      </x:c>
    </x:row>
    <x:row r="29" spans="2:16" x14ac:dyDescent="0.45">
      <x:c r="B29" s="63" t="s">
        <x:v>37</x:v>
      </x:c>
      <x:c r="C29" s="54"/>
      <x:c r="D29" s="54"/>
      <x:c r="E29" s="54"/>
      <x:c r="F29" s="54"/>
      <x:c r="G29" s="54"/>
      <x:c r="H29" s="54"/>
      <x:c r="I29" s="54"/>
      <x:c r="J29" s="54"/>
      <x:c r="K29" s="54"/>
      <x:c r="L29" s="54">
        <x:v>200</x:v>
      </x:c>
      <x:c r="M29" s="54">
        <x:v>240</x:v>
      </x:c>
      <x:c r="N29" s="54">
        <x:v>240</x:v>
      </x:c>
      <x:c r="P29" s="62">
        <x:f>SUM(C29:N29)</x:f>
        <x:v>680</x:v>
      </x:c>
    </x:row>
    <x:row r="30" spans="2:16" x14ac:dyDescent="0.45">
      <x:c r="B30" s="63" t="s">
        <x:v>38</x:v>
      </x:c>
      <x:c r="C30" s="54"/>
      <x:c r="D30" s="54"/>
      <x:c r="E30" s="54"/>
      <x:c r="F30" s="54"/>
      <x:c r="G30" s="54"/>
      <x:c r="H30" s="54"/>
      <x:c r="I30" s="54"/>
      <x:c r="J30" s="54"/>
      <x:c r="K30" s="54"/>
      <x:c r="L30" s="54">
        <x:v>132.19999999999999</x:v>
      </x:c>
      <x:c r="M30" s="54">
        <x:v>158.63999999999999</x:v>
      </x:c>
      <x:c r="N30" s="54">
        <x:v>158.63999999999999</x:v>
      </x:c>
      <x:c r="P30" s="62">
        <x:f>SUM(C30:N30)</x:f>
        <x:v>449.47999999999996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1:P36"/>
  <x:sheetViews>
    <x:sheetView topLeftCell="B5" workbookViewId="0">
      <x:selection activeCell="L21" sqref="L21"/>
    </x:sheetView>
  </x:sheetViews>
  <x:sheetFormatPr baseColWidth="10" defaultRowHeight="14.25" x14ac:dyDescent="0.45"/>
  <x:cols>
    <x:col min="1" max="1" width="3" customWidth="1"/>
    <x:col min="2" max="2" width="28" customWidth="1"/>
    <x:col min="14" max="14" width="18.86328125" bestFit="1" customWidth="1"/>
    <x:col min="15" max="15" width="4" customWidth="1"/>
    <x:col min="16" max="16" width="11" style="48" customWidth="1"/>
  </x:cols>
  <x:sheetData>
    <x:row r="1" spans="2:16" x14ac:dyDescent="0.45">
      <x:c r="B1" s="65" t="s">
        <x:v>9</x:v>
      </x:c>
    </x:row>
    <x:row r="2" spans="2:16" x14ac:dyDescent="0.45">
      <x:c r="B2" s="66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 spans="2:16" x14ac:dyDescent="0.45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 spans="2:16" x14ac:dyDescent="0.45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7"/>
    </x:row>
    <x:row r="5" spans="2:16" x14ac:dyDescent="0.45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 spans="2:16" x14ac:dyDescent="0.45">
      <x:c r="B6" s="9" t="s">
        <x:v>20</x:v>
      </x:c>
      <x:c r="C6" s="35">
        <x:v>19</x:v>
      </x:c>
      <x:c r="D6" s="35">
        <x:v>19</x:v>
      </x:c>
      <x:c r="E6" s="35">
        <x:v>19</x:v>
      </x:c>
      <x:c r="F6" s="37">
        <x:v>19</x:v>
      </x:c>
      <x:c r="G6" s="37">
        <x:v>19</x:v>
      </x:c>
      <x:c r="H6" s="37">
        <x:v>19</x:v>
      </x:c>
      <x:c r="I6" s="37">
        <x:v>19</x:v>
      </x:c>
      <x:c r="J6" s="37">
        <x:v>19</x:v>
      </x:c>
      <x:c r="K6" s="37">
        <x:v>19</x:v>
      </x:c>
      <x:c r="L6" s="37">
        <x:v>19</x:v>
      </x:c>
      <x:c r="M6" s="37">
        <x:v>19</x:v>
      </x:c>
      <x:c r="N6" s="37">
        <x:v>18</x:v>
      </x:c>
      <x:c r="O6" s="36"/>
      <x:c r="P6" s="58">
        <x:f>SUM(C6:N6)</x:f>
        <x:v>227</x:v>
      </x:c>
    </x:row>
    <x:row r="7" spans="2:16" x14ac:dyDescent="0.45">
      <x:c r="B7" s="9" t="s">
        <x:v>21</x:v>
      </x:c>
      <x:c r="C7" s="37">
        <x:v>22</x:v>
      </x:c>
      <x:c r="D7" s="37">
        <x:v>14</x:v>
      </x:c>
      <x:c r="E7" s="37">
        <x:v>21</x:v>
      </x:c>
      <x:c r="F7" s="37">
        <x:v>19</x:v>
      </x:c>
      <x:c r="G7" s="37">
        <x:v>18</x:v>
      </x:c>
      <x:c r="H7" s="37">
        <x:v>22</x:v>
      </x:c>
      <x:c r="I7" s="37">
        <x:v>20</x:v>
      </x:c>
      <x:c r="J7" s="37">
        <x:v>9</x:v>
      </x:c>
      <x:c r="K7" s="37">
        <x:v>20</x:v>
      </x:c>
      <x:c r="L7" s="37">
        <x:v>21</x:v>
      </x:c>
      <x:c r="M7" s="37">
        <x:v>21</x:v>
      </x:c>
      <x:c r="N7" s="37">
        <x:v>20</x:v>
      </x:c>
      <x:c r="O7" s="36"/>
      <x:c r="P7" s="58">
        <x:f>SUM(C7:N7)</x:f>
        <x:v>227</x:v>
      </x:c>
    </x:row>
    <x:row r="8" spans="2:16" x14ac:dyDescent="0.45">
      <x:c r="B8" s="18" t="s">
        <x:v>22</x:v>
      </x:c>
      <x:c r="C8" s="64">
        <x:f t="shared" ref="C8:N8" si="0">C7-C6</x:f>
        <x:v>3</x:v>
      </x:c>
      <x:c r="D8" s="64">
        <x:f t="shared" si="0"/>
        <x:v>-5</x:v>
      </x:c>
      <x:c r="E8" s="64">
        <x:f t="shared" si="0"/>
        <x:v>2</x:v>
      </x:c>
      <x:c r="F8" s="64">
        <x:f t="shared" si="0"/>
        <x:v>0</x:v>
      </x:c>
      <x:c r="G8" s="64">
        <x:f t="shared" si="0"/>
        <x:v>-1</x:v>
      </x:c>
      <x:c r="H8" s="64">
        <x:f t="shared" si="0"/>
        <x:v>3</x:v>
      </x:c>
      <x:c r="I8" s="64">
        <x:f t="shared" si="0"/>
        <x:v>1</x:v>
      </x:c>
      <x:c r="J8" s="64">
        <x:f t="shared" si="0"/>
        <x:v>-10</x:v>
      </x:c>
      <x:c r="K8" s="64">
        <x:f t="shared" si="0"/>
        <x:v>1</x:v>
      </x:c>
      <x:c r="L8" s="64">
        <x:f t="shared" si="0"/>
        <x:v>2</x:v>
      </x:c>
      <x:c r="M8" s="64">
        <x:f t="shared" si="0"/>
        <x:v>2</x:v>
      </x:c>
      <x:c r="N8" s="64">
        <x:f t="shared" si="0"/>
        <x:v>2</x:v>
      </x:c>
      <x:c r="O8" s="36"/>
      <x:c r="P8" s="58">
        <x:f>SUM(C8:N8)</x:f>
        <x:v>0</x:v>
      </x:c>
    </x:row>
    <x:row r="9" spans="2:16" x14ac:dyDescent="0.45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7"/>
    </x:row>
    <x:row r="10" spans="2:16" x14ac:dyDescent="0.45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 spans="2:16" x14ac:dyDescent="0.45">
      <x:c r="B11" s="9" t="s">
        <x:v>14</x:v>
      </x:c>
      <x:c r="C11" s="11">
        <x:v>22</x:v>
      </x:c>
      <x:c r="D11" s="11">
        <x:v>14.5</x:v>
      </x:c>
      <x:c r="E11" s="11">
        <x:v>21</x:v>
      </x:c>
      <x:c r="F11" s="11">
        <x:v>19</x:v>
      </x:c>
      <x:c r="G11" s="11">
        <x:v>18</x:v>
      </x:c>
      <x:c r="H11" s="11">
        <x:v>22</x:v>
      </x:c>
      <x:c r="I11" s="11">
        <x:v>20</x:v>
      </x:c>
      <x:c r="J11" s="11">
        <x:v>9</x:v>
      </x:c>
      <x:c r="K11" s="11">
        <x:v>20</x:v>
      </x:c>
      <x:c r="L11" s="11">
        <x:v>21</x:v>
      </x:c>
      <x:c r="M11" s="11">
        <x:v>21</x:v>
      </x:c>
      <x:c r="N11" s="11">
        <x:v>20</x:v>
      </x:c>
      <x:c r="P11" s="59">
        <x:f>SUM(C11:N11)</x:f>
        <x:v>227.5</x:v>
      </x:c>
    </x:row>
    <x:row r="12" spans="2:16" x14ac:dyDescent="0.45">
      <x:c r="B12" s="9" t="s">
        <x:v>16</x:v>
      </x:c>
      <x:c r="C12" s="12"/>
      <x:c r="D12" s="12">
        <x:v>5.5</x:v>
      </x:c>
      <x:c r="E12" s="12">
        <x:v>2</x:v>
      </x:c>
      <x:c r="F12" s="12"/>
      <x:c r="G12" s="12">
        <x:v>1</x:v>
      </x:c>
      <x:c r="H12" s="12"/>
      <x:c r="I12" s="12"/>
      <x:c r="J12" s="12">
        <x:v>13</x:v>
      </x:c>
      <x:c r="K12" s="12">
        <x:v>1</x:v>
      </x:c>
      <x:c r="L12" s="12">
        <x:v>1</x:v>
      </x:c>
      <x:c r="M12" s="12"/>
      <x:c r="N12" s="12"/>
      <x:c r="P12" s="59">
        <x:f>SUM(C12:N12)</x:f>
        <x:v>23.5</x:v>
      </x:c>
    </x:row>
    <x:row r="13" spans="2:16" x14ac:dyDescent="0.45">
      <x:c r="B13" s="9" t="s">
        <x:v>17</x:v>
      </x:c>
      <x:c r="C13" s="12"/>
      <x:c r="D13" s="12"/>
      <x:c r="E13" s="12"/>
      <x:c r="F13" s="12"/>
      <x:c r="G13" s="12"/>
      <x:c r="H13" s="12"/>
      <x:c r="I13" s="12"/>
      <x:c r="J13" s="12"/>
      <x:c r="K13" s="12"/>
      <x:c r="L13" s="12"/>
      <x:c r="M13" s="12"/>
      <x:c r="N13" s="12"/>
      <x:c r="P13" s="59">
        <x:f>SUM(C13:N13)</x:f>
        <x:v>0</x:v>
      </x:c>
    </x:row>
    <x:row r="14" spans="2:16" x14ac:dyDescent="0.45">
      <x:c r="B14" s="18" t="s">
        <x:v>15</x:v>
      </x:c>
      <x:c r="C14" s="23"/>
      <x:c r="D14" s="23"/>
      <x:c r="E14" s="23"/>
      <x:c r="F14" s="23"/>
      <x:c r="G14" s="23"/>
      <x:c r="H14" s="23"/>
      <x:c r="I14" s="23"/>
      <x:c r="J14" s="23"/>
      <x:c r="K14" s="23"/>
      <x:c r="L14" s="23"/>
      <x:c r="M14" s="23"/>
      <x:c r="N14" s="23"/>
      <x:c r="P14" s="59">
        <x:f>SUM(C14:N14)</x:f>
        <x:v>0</x:v>
      </x:c>
    </x:row>
    <x:row r="15" spans="2:16" x14ac:dyDescent="0.45">
      <x:c r="B15" s="31"/>
      <x:c r="C15" s="24"/>
      <x:c r="D15" s="24"/>
      <x:c r="E15" s="24"/>
      <x:c r="F15" s="24"/>
      <x:c r="G15" s="24"/>
      <x:c r="H15" s="24"/>
      <x:c r="I15" s="24"/>
      <x:c r="J15" s="24"/>
      <x:c r="K15" s="24"/>
      <x:c r="L15" s="24"/>
      <x:c r="M15" s="24"/>
      <x:c r="N15" s="24"/>
      <x:c r="P15" s="51"/>
    </x:row>
    <x:row r="16" spans="2:16" x14ac:dyDescent="0.45">
      <x:c r="B16" s="6" t="s">
        <x:v>0</x:v>
      </x:c>
      <x:c r="C16" s="7"/>
      <x:c r="D16" s="7"/>
      <x:c r="E16" s="7"/>
      <x:c r="F16" s="25"/>
      <x:c r="G16" s="7"/>
      <x:c r="H16" s="25"/>
      <x:c r="I16" s="7"/>
      <x:c r="J16" s="25"/>
      <x:c r="K16" s="7"/>
      <x:c r="L16" s="25"/>
      <x:c r="M16" s="7"/>
      <x:c r="N16" s="25"/>
      <x:c r="P16" s="52"/>
    </x:row>
    <x:row r="17" spans="2:16" x14ac:dyDescent="0.45">
      <x:c r="B17" s="9" t="s">
        <x:v>6</x:v>
      </x:c>
      <x:c r="C17" s="10">
        <x:f>C11*Params!$C$5*(1-Params!$C$3)-Params!$C$4</x:f>
        <x:v>9842.6</x:v>
      </x:c>
      <x:c r="D17" s="10">
        <x:f>D11*Params!$C$5*(1-Params!$C$3)-Params!$C$4</x:f>
        <x:v>6461.6</x:v>
      </x:c>
      <x:c r="E17" s="10">
        <x:f>E11*Params!$C$5*(1-Params!$C$3)-Params!$C$4</x:f>
        <x:v>9391.8000000000011</x:v>
      </x:c>
      <x:c r="F17" s="10">
        <x:f>F11*Params!$C$5*(1-Params!$C$3)-Params!$C$4</x:f>
        <x:v>8490.2000000000007</x:v>
      </x:c>
      <x:c r="G17" s="10">
        <x:f>G11*Params!$C$5*(1-Params!$C$3)-Params!$C$4</x:f>
        <x:v>8039.4000000000005</x:v>
      </x:c>
      <x:c r="H17" s="10">
        <x:f>H11*Params!$C$5*(1-Params!$C$3)-Params!$C$4</x:f>
        <x:v>9842.6</x:v>
      </x:c>
      <x:c r="I17" s="10">
        <x:f>I11*Params!$C$5*(1-Params!$C$3)-Params!$C$4</x:f>
        <x:v>8941</x:v>
      </x:c>
      <x:c r="J17" s="10">
        <x:f>J11*Params!$C$5*(1-Params!$C$3)-Params!$C$4</x:f>
        <x:v>3982.2000000000003</x:v>
      </x:c>
      <x:c r="K17" s="10">
        <x:f>K11*Params!$C$5*(1-Params!$C$3)-Params!$C$4</x:f>
        <x:v>8941</x:v>
      </x:c>
      <x:c r="L17" s="10">
        <x:f>L11*Params!$C$5*(1-Params!$C$3)-Params!$C$4</x:f>
        <x:v>9391.8000000000011</x:v>
      </x:c>
      <x:c r="M17" s="10">
        <x:f>M11*Params!$C$5*(1-Params!$C$3)-Params!$C$4</x:f>
        <x:v>9391.8000000000011</x:v>
      </x:c>
      <x:c r="N17" s="10">
        <x:f>N11*Params!$C$5*(1-Params!$C$3)-Params!$C$4</x:f>
        <x:v>8941</x:v>
      </x:c>
      <x:c r="O17" s="4"/>
      <x:c r="P17" s="41">
        <x:f>SUM(C17:N17)</x:f>
        <x:v>101657</x:v>
      </x:c>
    </x:row>
    <x:row r="18" spans="2:16" x14ac:dyDescent="0.45">
      <x:c r="B18" s="9" t="s">
        <x:v>15</x:v>
      </x:c>
      <x:c r="C18" s="10"/>
      <x:c r="D18" s="10"/>
      <x:c r="E18" s="10"/>
      <x:c r="F18" s="10"/>
      <x:c r="G18" s="10"/>
      <x:c r="H18" s="10"/>
      <x:c r="I18" s="10"/>
      <x:c r="J18" s="10"/>
      <x:c r="K18" s="10"/>
      <x:c r="L18" s="10"/>
      <x:c r="M18" s="10"/>
      <x:c r="N18" s="10"/>
      <x:c r="O18" s="4"/>
      <x:c r="P18" s="41">
        <x:f>SUM(C18:N18)</x:f>
        <x:v>0</x:v>
      </x:c>
    </x:row>
    <x:row r="19" spans="2:16" x14ac:dyDescent="0.45">
      <x:c r="B19" s="55" t="s">
        <x:v>44</x:v>
      </x:c>
      <x:c r="C19" s="56"/>
      <x:c r="D19" s="56"/>
      <x:c r="E19" s="56"/>
      <x:c r="F19" s="56"/>
      <x:c r="G19" s="56"/>
      <x:c r="H19" s="56"/>
      <x:c r="I19" s="56"/>
      <x:c r="J19" s="56"/>
      <x:c r="K19" s="56"/>
      <x:c r="L19" s="56">
        <x:v>800</x:v>
      </x:c>
      <x:c r="M19" s="56"/>
      <x:c r="N19" s="56"/>
      <x:c r="O19" s="4"/>
      <x:c r="P19" s="41">
        <x:f>SUM(C19:N19)</x:f>
        <x:v>800</x:v>
      </x:c>
    </x:row>
    <x:row r="20" spans="2:16" x14ac:dyDescent="0.45">
      <x:c r="B20" s="27" t="s">
        <x:v>2</x:v>
      </x:c>
      <x:c r="C20" s="28">
        <x:f t="shared" ref="C20:M20" si="1">SUM(C17:C18)</x:f>
        <x:v>9842.6</x:v>
      </x:c>
      <x:c r="D20" s="28">
        <x:f t="shared" si="1"/>
        <x:v>6461.6</x:v>
      </x:c>
      <x:c r="E20" s="28">
        <x:f t="shared" si="1"/>
        <x:v>9391.8000000000011</x:v>
      </x:c>
      <x:c r="F20" s="28">
        <x:f t="shared" si="1"/>
        <x:v>8490.2000000000007</x:v>
      </x:c>
      <x:c r="G20" s="28">
        <x:f t="shared" si="1"/>
        <x:v>8039.4000000000005</x:v>
      </x:c>
      <x:c r="H20" s="28">
        <x:f t="shared" si="1"/>
        <x:v>9842.6</x:v>
      </x:c>
      <x:c r="I20" s="28">
        <x:f t="shared" si="1"/>
        <x:v>8941</x:v>
      </x:c>
      <x:c r="J20" s="28">
        <x:f t="shared" si="1"/>
        <x:v>3982.2000000000003</x:v>
      </x:c>
      <x:c r="K20" s="28">
        <x:f t="shared" si="1"/>
        <x:v>8941</x:v>
      </x:c>
      <x:c r="L20" s="28">
        <x:f>SUM(L17:L19)</x:f>
        <x:v>10191.800000000001</x:v>
      </x:c>
      <x:c r="M20" s="28">
        <x:f t="shared" si="1"/>
        <x:v>9391.8000000000011</x:v>
      </x:c>
      <x:c r="N20" s="28">
        <x:f>SUM(N17:N19)</x:f>
        <x:v>8941</x:v>
      </x:c>
      <x:c r="O20" s="5"/>
      <x:c r="P20" s="42">
        <x:f>SUM(C20:N20)</x:f>
        <x:v>102457</x:v>
      </x:c>
    </x:row>
    <x:row r="21" spans="2:16" x14ac:dyDescent="0.45">
      <x:c r="B21" s="31"/>
      <x:c r="C21" s="26"/>
      <x:c r="D21" s="26"/>
      <x:c r="E21" s="26"/>
      <x:c r="F21" s="26"/>
      <x:c r="G21" s="26"/>
      <x:c r="H21" s="26"/>
      <x:c r="I21" s="26"/>
      <x:c r="J21" s="26"/>
      <x:c r="K21" s="26"/>
      <x:c r="L21" s="26"/>
      <x:c r="M21" s="26"/>
      <x:c r="N21" s="26"/>
      <x:c r="O21" s="5"/>
    </x:row>
    <x:row r="22" spans="2:16" x14ac:dyDescent="0.45">
      <x:c r="B22" s="29" t="s">
        <x:v>1</x:v>
      </x:c>
      <x:c r="C22" s="30"/>
      <x:c r="D22" s="30"/>
      <x:c r="E22" s="30"/>
      <x:c r="F22" s="32"/>
      <x:c r="G22" s="30"/>
      <x:c r="H22" s="32"/>
      <x:c r="I22" s="30"/>
      <x:c r="J22" s="32"/>
      <x:c r="K22" s="30"/>
      <x:c r="L22" s="32"/>
      <x:c r="M22" s="30"/>
      <x:c r="N22" s="32"/>
      <x:c r="O22" s="4"/>
      <x:c r="P22" s="53"/>
    </x:row>
    <x:row r="23" spans="2:16" x14ac:dyDescent="0.45">
      <x:c r="B23" s="9" t="s">
        <x:v>7</x:v>
      </x:c>
      <x:c r="C23" s="10">
        <x:v>5175</x:v>
      </x:c>
      <x:c r="D23" s="10">
        <x:v>5175</x:v>
      </x:c>
      <x:c r="E23" s="10">
        <x:v>5175</x:v>
      </x:c>
      <x:c r="F23" s="10">
        <x:v>5175</x:v>
      </x:c>
      <x:c r="G23" s="10">
        <x:v>5175</x:v>
      </x:c>
      <x:c r="H23" s="10">
        <x:v>5175</x:v>
      </x:c>
      <x:c r="I23" s="10">
        <x:v>5175</x:v>
      </x:c>
      <x:c r="J23" s="10">
        <x:v>5175</x:v>
      </x:c>
      <x:c r="K23" s="10">
        <x:v>5175</x:v>
      </x:c>
      <x:c r="L23" s="10">
        <x:v>5975</x:v>
      </x:c>
      <x:c r="M23" s="10">
        <x:v>5175</x:v>
      </x:c>
      <x:c r="N23" s="10">
        <x:v>9330.58</x:v>
      </x:c>
      <x:c r="O23" s="4"/>
      <x:c r="P23" s="43">
        <x:f t="shared" ref="P23:P28" si="2">SUM(C23:N23)</x:f>
        <x:v>67055.58</x:v>
      </x:c>
    </x:row>
    <x:row r="24" spans="2:16" x14ac:dyDescent="0.45">
      <x:c r="B24" s="9" t="s">
        <x:v>8</x:v>
      </x:c>
      <x:c r="C24" s="10">
        <x:f>1085.14+1989.42</x:f>
        <x:v>3074.5600000000004</x:v>
      </x:c>
      <x:c r="D24" s="10">
        <x:f>1085.14+1989.21</x:f>
        <x:v>3074.3500000000004</x:v>
      </x:c>
      <x:c r="E24" s="10">
        <x:f>1085.14+1991.49</x:f>
        <x:v>3076.63</x:v>
      </x:c>
      <x:c r="F24" s="10">
        <x:f>1085.14+1990.03</x:f>
        <x:v>3075.17</x:v>
      </x:c>
      <x:c r="G24" s="10">
        <x:f>1085.14+1991.59</x:f>
        <x:v>3076.73</x:v>
      </x:c>
      <x:c r="H24" s="10">
        <x:f>1085.14+1990.82</x:f>
        <x:v>3075.96</x:v>
      </x:c>
      <x:c r="I24" s="10">
        <x:f>1085.14+1990.4</x:f>
        <x:v>3075.54</x:v>
      </x:c>
      <x:c r="J24" s="10">
        <x:f>1085.14+1990.4</x:f>
        <x:v>3075.54</x:v>
      </x:c>
      <x:c r="K24" s="10">
        <x:f>1085.14+1995.8</x:f>
        <x:v>3080.94</x:v>
      </x:c>
      <x:c r="L24" s="10">
        <x:f>1085.14+1990.82</x:f>
        <x:v>3075.96</x:v>
      </x:c>
      <x:c r="M24" s="10">
        <x:f>1085.14+1990.82</x:f>
        <x:v>3075.96</x:v>
      </x:c>
      <x:c r="N24" s="10">
        <x:f>851.4+1554.51</x:f>
        <x:v>2405.91</x:v>
      </x:c>
      <x:c r="O24" s="4"/>
      <x:c r="P24" s="43">
        <x:f t="shared" si="2"/>
        <x:v>36243.25</x:v>
      </x:c>
    </x:row>
    <x:row r="25" spans="2:16" x14ac:dyDescent="0.45">
      <x:c r="B25" s="55" t="s">
        <x:v>40</x:v>
      </x:c>
      <x:c r="C25" s="10">
        <x:v>171.86</x:v>
      </x:c>
      <x:c r="D25" s="10">
        <x:v>118.98</x:v>
      </x:c>
      <x:c r="E25" s="10">
        <x:v>158.63999999999999</x:v>
      </x:c>
      <x:c r="F25" s="10">
        <x:v>153.34</x:v>
      </x:c>
      <x:c r="G25" s="10">
        <x:v>167.28</x:v>
      </x:c>
      <x:c r="H25" s="10">
        <x:v>181.22</x:v>
      </x:c>
      <x:c r="I25" s="10">
        <x:v>167.28</x:v>
      </x:c>
      <x:c r="J25" s="10">
        <x:v>83.64</x:v>
      </x:c>
      <x:c r="K25" s="10">
        <x:v>139.4</x:v>
      </x:c>
      <x:c r="L25" s="10">
        <x:v>181.22</x:v>
      </x:c>
      <x:c r="M25" s="10">
        <x:v>153.34</x:v>
      </x:c>
      <x:c r="N25" s="10">
        <x:v>177.82</x:v>
      </x:c>
      <x:c r="O25" s="4"/>
      <x:c r="P25" s="43">
        <x:f t="shared" si="2"/>
        <x:v>1854.0200000000002</x:v>
      </x:c>
    </x:row>
    <x:row r="26" spans="2:16" x14ac:dyDescent="0.45">
      <x:c r="B26" s="55" t="s">
        <x:v>41</x:v>
      </x:c>
      <x:c r="C26" s="10">
        <x:v>210.88</x:v>
      </x:c>
      <x:c r="D26" s="10"/>
      <x:c r="E26" s="10"/>
      <x:c r="F26" s="10"/>
      <x:c r="G26" s="10"/>
      <x:c r="H26" s="10">
        <x:v>499.17</x:v>
      </x:c>
      <x:c r="I26" s="10"/>
      <x:c r="J26" s="10"/>
      <x:c r="K26" s="10"/>
      <x:c r="L26" s="10"/>
      <x:c r="M26" s="10"/>
      <x:c r="N26" s="10"/>
      <x:c r="O26" s="4"/>
      <x:c r="P26" s="43">
        <x:f t="shared" si="2"/>
        <x:v>710.05</x:v>
      </x:c>
    </x:row>
    <x:row r="27" spans="2:16" x14ac:dyDescent="0.45">
      <x:c r="B27" s="55" t="s">
        <x:v>43</x:v>
      </x:c>
      <x:c r="C27" s="56"/>
      <x:c r="D27" s="56"/>
      <x:c r="E27" s="56"/>
      <x:c r="F27" s="56"/>
      <x:c r="G27" s="56"/>
      <x:c r="H27" s="56"/>
      <x:c r="I27" s="56"/>
      <x:c r="J27" s="56"/>
      <x:c r="K27" s="56"/>
      <x:c r="L27" s="56"/>
      <x:c r="M27" s="56">
        <x:f>26.66+9.99+24.99+8.33+16.66</x:f>
        <x:v>86.63</x:v>
      </x:c>
      <x:c r="N27" s="56"/>
      <x:c r="O27" s="4"/>
      <x:c r="P27" s="43">
        <x:f t="shared" si="2"/>
        <x:v>86.63</x:v>
      </x:c>
    </x:row>
    <x:row r="28" spans="2:16" x14ac:dyDescent="0.45">
      <x:c r="B28" s="8" t="s">
        <x:v>3</x:v>
      </x:c>
      <x:c r="C28" s="44">
        <x:f t="shared" ref="C28:L28" si="3">SUM(C23:C26)</x:f>
        <x:v>8632.3000000000011</x:v>
      </x:c>
      <x:c r="D28" s="44">
        <x:f t="shared" si="3"/>
        <x:v>8368.33</x:v>
      </x:c>
      <x:c r="E28" s="44">
        <x:f t="shared" si="3"/>
        <x:v>8410.27</x:v>
      </x:c>
      <x:c r="F28" s="44">
        <x:f t="shared" si="3"/>
        <x:v>8403.51</x:v>
      </x:c>
      <x:c r="G28" s="44">
        <x:f t="shared" si="3"/>
        <x:v>8419.01</x:v>
      </x:c>
      <x:c r="H28" s="44">
        <x:f t="shared" si="3"/>
        <x:v>8931.3499999999985</x:v>
      </x:c>
      <x:c r="I28" s="44">
        <x:f t="shared" si="3"/>
        <x:v>8417.8200000000015</x:v>
      </x:c>
      <x:c r="J28" s="44">
        <x:f t="shared" si="3"/>
        <x:v>8334.18</x:v>
      </x:c>
      <x:c r="K28" s="44">
        <x:f t="shared" si="3"/>
        <x:v>8395.34</x:v>
      </x:c>
      <x:c r="L28" s="44">
        <x:f t="shared" si="3"/>
        <x:v>9232.1799999999985</x:v>
      </x:c>
      <x:c r="M28" s="44">
        <x:f>SUM(M23:M27)</x:f>
        <x:v>8490.9299999999985</x:v>
      </x:c>
      <x:c r="N28" s="44">
        <x:f>SUM(N23:N27)</x:f>
        <x:v>11914.31</x:v>
      </x:c>
      <x:c r="O28" s="4"/>
      <x:c r="P28" s="61">
        <x:f t="shared" si="2"/>
        <x:v>105949.52999999998</x:v>
      </x:c>
    </x:row>
    <x:row r="29" spans="2:16" x14ac:dyDescent="0.45">
      <x:c r="B29" s="45"/>
      <x:c r="C29" s="26"/>
      <x:c r="D29" s="26"/>
      <x:c r="E29" s="26"/>
      <x:c r="F29" s="26"/>
      <x:c r="G29" s="26"/>
      <x:c r="H29" s="26"/>
      <x:c r="I29" s="26"/>
      <x:c r="J29" s="26"/>
      <x:c r="K29" s="26"/>
      <x:c r="L29" s="26"/>
      <x:c r="M29" s="26"/>
      <x:c r="N29" s="26"/>
      <x:c r="O29" s="5"/>
    </x:row>
    <x:row r="30" spans="2:16" x14ac:dyDescent="0.45">
      <x:c r="B30" s="46" t="s">
        <x:v>36</x:v>
      </x:c>
      <x:c r="C30" s="47">
        <x:f t="shared" ref="C30:N30" si="4">C20-C28</x:f>
        <x:v>1210.2999999999993</x:v>
      </x:c>
      <x:c r="D30" s="47">
        <x:f t="shared" si="4"/>
        <x:v>-1906.7299999999996</x:v>
      </x:c>
      <x:c r="E30" s="47">
        <x:f t="shared" si="4"/>
        <x:v>981.53000000000065</x:v>
      </x:c>
      <x:c r="F30" s="47">
        <x:f t="shared" si="4"/>
        <x:v>86.690000000000509</x:v>
      </x:c>
      <x:c r="G30" s="47">
        <x:f t="shared" si="4"/>
        <x:v>-379.60999999999967</x:v>
      </x:c>
      <x:c r="H30" s="47">
        <x:f t="shared" si="4"/>
        <x:v>911.25000000000182</x:v>
      </x:c>
      <x:c r="I30" s="47">
        <x:f t="shared" si="4"/>
        <x:v>523.17999999999847</x:v>
      </x:c>
      <x:c r="J30" s="47">
        <x:f t="shared" si="4"/>
        <x:v>-4351.9799999999996</x:v>
      </x:c>
      <x:c r="K30" s="47">
        <x:f t="shared" si="4"/>
        <x:v>545.65999999999985</x:v>
      </x:c>
      <x:c r="L30" s="47">
        <x:f t="shared" si="4"/>
        <x:v>959.62000000000262</x:v>
      </x:c>
      <x:c r="M30" s="47">
        <x:f t="shared" si="4"/>
        <x:v>900.87000000000262</x:v>
      </x:c>
      <x:c r="N30" s="47">
        <x:f t="shared" si="4"/>
        <x:v>-2973.3099999999995</x:v>
      </x:c>
      <x:c r="P30" s="60">
        <x:f>SUM(C30:N30)</x:f>
        <x:v>-3492.5299999999925</x:v>
      </x:c>
    </x:row>
    <x:row r="32" spans="2:16" x14ac:dyDescent="0.45">
      <x:c r="B32" s="63" t="s">
        <x:v>37</x:v>
      </x:c>
      <x:c r="C32" s="54">
        <x:v>260</x:v>
      </x:c>
      <x:c r="D32" s="54">
        <x:v>180</x:v>
      </x:c>
      <x:c r="E32" s="54">
        <x:v>240</x:v>
      </x:c>
      <x:c r="F32" s="54">
        <x:v>220</x:v>
      </x:c>
      <x:c r="G32" s="54">
        <x:v>240</x:v>
      </x:c>
      <x:c r="H32" s="54">
        <x:v>260</x:v>
      </x:c>
      <x:c r="I32" s="54">
        <x:v>240</x:v>
      </x:c>
      <x:c r="J32" s="54">
        <x:v>120</x:v>
      </x:c>
      <x:c r="K32" s="54">
        <x:v>200</x:v>
      </x:c>
      <x:c r="L32" s="54">
        <x:v>260</x:v>
      </x:c>
      <x:c r="M32" s="54">
        <x:v>220</x:v>
      </x:c>
      <x:c r="N32" s="54">
        <x:v>220</x:v>
      </x:c>
      <x:c r="P32" s="62">
        <x:f>SUM(C32:N32)</x:f>
        <x:v>2660</x:v>
      </x:c>
    </x:row>
    <x:row r="33" spans="2:16" x14ac:dyDescent="0.45">
      <x:c r="B33" s="63" t="s">
        <x:v>38</x:v>
      </x:c>
      <x:c r="C33" s="54">
        <x:v>171.86</x:v>
      </x:c>
      <x:c r="D33" s="54">
        <x:v>118.98</x:v>
      </x:c>
      <x:c r="E33" s="54">
        <x:v>158.63999999999999</x:v>
      </x:c>
      <x:c r="F33" s="54">
        <x:v>153.34</x:v>
      </x:c>
      <x:c r="G33" s="54">
        <x:v>167.28</x:v>
      </x:c>
      <x:c r="H33" s="54">
        <x:v>181.22</x:v>
      </x:c>
      <x:c r="I33" s="54">
        <x:v>167.28</x:v>
      </x:c>
      <x:c r="J33" s="54">
        <x:v>83.64</x:v>
      </x:c>
      <x:c r="K33" s="54">
        <x:v>139.4</x:v>
      </x:c>
      <x:c r="L33" s="54">
        <x:v>181.22</x:v>
      </x:c>
      <x:c r="M33" s="54">
        <x:v>153.34</x:v>
      </x:c>
      <x:c r="N33" s="54">
        <x:v>153.34</x:v>
      </x:c>
      <x:c r="P33" s="62">
        <x:f>SUM(C33:N33)</x:f>
        <x:v>1829.5400000000002</x:v>
      </x:c>
    </x:row>
    <x:row r="35" spans="2:16" x14ac:dyDescent="0.45">
      <x:c r="N35" s="54" t="s">
        <x:v>45</x:v>
      </x:c>
      <x:c r="P35" s="62">
        <x:f>P32*0.697</x:f>
        <x:v>1854.02</x:v>
      </x:c>
    </x:row>
    <x:row r="36" spans="2:16" x14ac:dyDescent="0.45">
      <x:c r="N36" s="54" t="s">
        <x:v>46</x:v>
      </x:c>
      <x:c r="P36" s="62">
        <x:f>P35-P33</x:f>
        <x:v>24.479999999999791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BF5F5A7F-95A7-4C29-B829-8C2C3006F0EA}" mc:Ignorable="x14ac xr xr2 xr3">
  <x:dimension ref="B1:P30"/>
  <x:sheetViews>
    <x:sheetView tabSelected="1" topLeftCell="B1" workbookViewId="0">
      <x:selection activeCell="L29" sqref="L29:N30"/>
    </x:sheetView>
  </x:sheetViews>
  <x:sheetFormatPr baseColWidth="10" defaultRowHeight="14.25"/>
  <x:cols>
    <x:col min="1" max="1" width="3" customWidth="1"/>
    <x:col min="2" max="2" width="28" customWidth="1"/>
    <x:col min="15" max="15" width="4" customWidth="1"/>
    <x:col min="16" max="16" width="11" style="48" customWidth="1"/>
  </x:cols>
  <x:sheetData>
    <x:row r="1">
      <x:c r="B1" s="65" t="s">
        <x:v>9</x:v>
      </x:c>
    </x:row>
    <x:row r="2">
      <x:c r="B2" s="66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7"/>
    </x:row>
    <x:row r="5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>
      <x:c r="B6" s="9" t="s">
        <x:v>20</x:v>
      </x:c>
      <x:c r="C6" s="35">
        <x:v>19</x:v>
      </x:c>
      <x:c r="D6" s="35">
        <x:v>19</x:v>
      </x:c>
      <x:c r="E6" s="35">
        <x:v>19</x:v>
      </x:c>
      <x:c r="F6" s="37"/>
      <x:c r="G6" s="37"/>
      <x:c r="H6" s="37"/>
      <x:c r="I6" s="37"/>
      <x:c r="J6" s="37"/>
      <x:c r="K6" s="37"/>
      <x:c r="L6" s="37"/>
      <x:c r="M6" s="37"/>
      <x:c r="N6" s="37"/>
      <x:c r="O6" s="36"/>
      <x:c r="P6" s="58">
        <x:f>SUM(C6:N6)</x:f>
        <x:v>0</x:v>
      </x:c>
    </x:row>
    <x:row r="7">
      <x:c r="B7" s="9" t="s">
        <x:v>21</x:v>
      </x:c>
      <x:c r="C7" s="37">
        <x:v>22</x:v>
      </x:c>
      <x:c r="D7" s="37">
        <x:v>21</x:v>
      </x:c>
      <x:c r="E7" s="37">
        <x:v>21</x:v>
      </x:c>
      <x:c r="F7" s="37"/>
      <x:c r="G7" s="37"/>
      <x:c r="H7" s="37"/>
      <x:c r="I7" s="37"/>
      <x:c r="J7" s="37"/>
      <x:c r="K7" s="37"/>
      <x:c r="L7" s="37"/>
      <x:c r="M7" s="37"/>
      <x:c r="N7" s="37"/>
      <x:c r="O7" s="36"/>
      <x:c r="P7" s="58">
        <x:f>SUM(C7:N7)</x:f>
        <x:v>0</x:v>
      </x:c>
    </x:row>
    <x:row r="8">
      <x:c r="B8" s="18" t="s">
        <x:v>22</x:v>
      </x:c>
      <x:c r="C8" s="64">
        <x:f>C7-C6</x:f>
      </x:c>
      <x:c r="D8" s="64">
        <x:f>D7-D6</x:f>
      </x:c>
      <x:c r="E8" s="64">
        <x:f>E7-E6</x:f>
      </x:c>
      <x:c r="F8" s="64">
        <x:f>F7-F6</x:f>
      </x:c>
      <x:c r="G8" s="64">
        <x:f>G7-G6</x:f>
      </x:c>
      <x:c r="H8" s="64">
        <x:f>H7-H6</x:f>
      </x:c>
      <x:c r="I8" s="64">
        <x:f>I7-I6</x:f>
      </x:c>
      <x:c r="J8" s="64">
        <x:f>J7-J6</x:f>
      </x:c>
      <x:c r="K8" s="64">
        <x:f>K7-K6</x:f>
      </x:c>
      <x:c r="L8" s="64">
        <x:f>L7-L6</x:f>
      </x:c>
      <x:c r="M8" s="64">
        <x:f>M7-M6</x:f>
      </x:c>
      <x:c r="N8" s="64">
        <x:f>N7-N6</x:f>
      </x:c>
      <x:c r="O8" s="36"/>
      <x:c r="P8" s="58">
        <x:f>SUM(C8:N8)</x:f>
        <x:v>0</x:v>
      </x:c>
    </x:row>
    <x:row r="9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7"/>
    </x:row>
    <x:row r="10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>
      <x:c r="B11" s="9" t="s">
        <x:v>14</x:v>
      </x:c>
      <x:c r="C11" s="11">
        <x:v>22</x:v>
      </x:c>
      <x:c r="D11" s="11">
        <x:v>21</x:v>
      </x:c>
      <x:c r="E11" s="11">
        <x:v>21</x:v>
      </x:c>
      <x:c r="F11" s="11"/>
      <x:c r="G11" s="11"/>
      <x:c r="H11" s="11"/>
      <x:c r="I11" s="11"/>
      <x:c r="J11" s="11"/>
      <x:c r="K11" s="11"/>
      <x:c r="L11" s="11"/>
      <x:c r="M11" s="11"/>
      <x:c r="N11" s="11"/>
      <x:c r="P11" s="59">
        <x:f>SUM(C11:N11)</x:f>
        <x:v>0</x:v>
      </x:c>
    </x:row>
    <x:row r="12">
      <x:c r="B12" s="9" t="s">
        <x:v>16</x:v>
      </x:c>
      <x:c r="C12" s="12"/>
      <x:c r="D12" s="12"/>
      <x:c r="E12" s="12"/>
      <x:c r="F12" s="12"/>
      <x:c r="G12" s="12"/>
      <x:c r="H12" s="12"/>
      <x:c r="I12" s="12"/>
      <x:c r="J12" s="12"/>
      <x:c r="K12" s="12"/>
      <x:c r="L12" s="12"/>
      <x:c r="M12" s="12"/>
      <x:c r="N12" s="12"/>
      <x:c r="P12" s="59">
        <x:f>SUM(C12:N12)</x:f>
        <x:v>0</x:v>
      </x:c>
    </x:row>
    <x:row r="13">
      <x:c r="B13" s="9" t="s">
        <x:v>17</x:v>
      </x:c>
      <x:c r="C13" s="12"/>
      <x:c r="D13" s="12"/>
      <x:c r="E13" s="12"/>
      <x:c r="F13" s="12"/>
      <x:c r="G13" s="12"/>
      <x:c r="H13" s="12"/>
      <x:c r="I13" s="12"/>
      <x:c r="J13" s="12"/>
      <x:c r="K13" s="12"/>
      <x:c r="L13" s="12"/>
      <x:c r="M13" s="12"/>
      <x:c r="N13" s="12"/>
      <x:c r="P13" s="59">
        <x:f>SUM(C13:N13)</x:f>
        <x:v>0</x:v>
      </x:c>
    </x:row>
    <x:row r="14">
      <x:c r="B14" s="18" t="s">
        <x:v>15</x:v>
      </x:c>
      <x:c r="C14" s="23"/>
      <x:c r="D14" s="23"/>
      <x:c r="E14" s="23"/>
      <x:c r="F14" s="23"/>
      <x:c r="G14" s="23"/>
      <x:c r="H14" s="23"/>
      <x:c r="I14" s="23"/>
      <x:c r="J14" s="23"/>
      <x:c r="K14" s="23"/>
      <x:c r="L14" s="23"/>
      <x:c r="M14" s="23"/>
      <x:c r="N14" s="23"/>
      <x:c r="P14" s="59">
        <x:f>SUM(C14:N14)</x:f>
        <x:v>0</x:v>
      </x:c>
    </x:row>
    <x:row r="15">
      <x:c r="B15" s="31"/>
      <x:c r="C15" s="24"/>
      <x:c r="D15" s="24"/>
      <x:c r="E15" s="24"/>
      <x:c r="F15" s="24"/>
      <x:c r="G15" s="24"/>
      <x:c r="H15" s="24"/>
      <x:c r="I15" s="24"/>
      <x:c r="J15" s="24"/>
      <x:c r="K15" s="24"/>
      <x:c r="L15" s="24"/>
      <x:c r="M15" s="24"/>
      <x:c r="N15" s="24"/>
      <x:c r="P15" s="51"/>
    </x:row>
    <x:row r="16">
      <x:c r="B16" s="6" t="s">
        <x:v>0</x:v>
      </x:c>
      <x:c r="C16" s="7"/>
      <x:c r="D16" s="7"/>
      <x:c r="E16" s="7"/>
      <x:c r="F16" s="25"/>
      <x:c r="G16" s="7"/>
      <x:c r="H16" s="25"/>
      <x:c r="I16" s="7"/>
      <x:c r="J16" s="25"/>
      <x:c r="K16" s="7"/>
      <x:c r="L16" s="25"/>
      <x:c r="M16" s="7"/>
      <x:c r="N16" s="25"/>
      <x:c r="P16" s="52"/>
    </x:row>
    <x:row r="17">
      <x:c r="B17" s="9" t="s">
        <x:v>6</x:v>
      </x:c>
      <x:c r="C17" s="10">
        <x:f>C11*Params!$C$6*(1-Params!$C$3)-Params!$C$4</x:f>
      </x:c>
      <x:c r="D17" s="10">
        <x:f>D11*Params!$C$6*(1-Params!$C$3)-Params!$C$4</x:f>
      </x:c>
      <x:c r="E17" s="10">
        <x:f>E11*Params!$C$6*(1-Params!$C$3)-Params!$C$4</x:f>
      </x:c>
      <x:c r="F17" s="10"/>
      <x:c r="G17" s="10"/>
      <x:c r="H17" s="10"/>
      <x:c r="I17" s="10"/>
      <x:c r="J17" s="10"/>
      <x:c r="K17" s="10"/>
      <x:c r="L17" s="10"/>
      <x:c r="M17" s="10"/>
      <x:c r="N17" s="10"/>
      <x:c r="O17" s="4"/>
      <x:c r="P17" s="41">
        <x:f>SUM(C17:N17)</x:f>
        <x:v>0</x:v>
      </x:c>
    </x:row>
    <x:row r="18">
      <x:c r="B18" s="9" t="s">
        <x:v>15</x:v>
      </x:c>
      <x:c r="C18" s="10"/>
      <x:c r="D18" s="10"/>
      <x:c r="E18" s="10"/>
      <x:c r="F18" s="10"/>
      <x:c r="G18" s="10"/>
      <x:c r="H18" s="10"/>
      <x:c r="I18" s="10"/>
      <x:c r="J18" s="10"/>
      <x:c r="K18" s="10"/>
      <x:c r="L18" s="10"/>
      <x:c r="M18" s="10"/>
      <x:c r="N18" s="10"/>
      <x:c r="O18" s="4"/>
      <x:c r="P18" s="41">
        <x:f>SUM(C18:N18)</x:f>
        <x:v>0</x:v>
      </x:c>
    </x:row>
    <x:row r="19">
      <x:c r="B19" s="27" t="s">
        <x:v>2</x:v>
      </x:c>
      <x:c r="C19" s="28">
        <x:f>SUM(C17:C18)</x:f>
      </x:c>
      <x:c r="D19" s="28">
        <x:f>SUM(D17:D18)</x:f>
      </x:c>
      <x:c r="E19" s="28">
        <x:f>SUM(E17:E18)</x:f>
      </x:c>
      <x:c r="F19" s="28">
        <x:f>SUM(F17:F18)</x:f>
      </x:c>
      <x:c r="G19" s="28">
        <x:f>SUM(G17:G18)</x:f>
      </x:c>
      <x:c r="H19" s="28">
        <x:f>SUM(H17:H18)</x:f>
      </x:c>
      <x:c r="I19" s="28">
        <x:f>SUM(I17:I18)</x:f>
      </x:c>
      <x:c r="J19" s="28">
        <x:f>SUM(J17:J18)</x:f>
      </x:c>
      <x:c r="K19" s="28">
        <x:f>SUM(K17:K18)</x:f>
      </x:c>
      <x:c r="L19" s="28">
        <x:f>SUM(L17:L18)</x:f>
      </x:c>
      <x:c r="M19" s="28">
        <x:f>SUM(M17:M18)</x:f>
      </x:c>
      <x:c r="N19" s="28">
        <x:f>SUM(N17:N18)</x:f>
      </x:c>
      <x:c r="O19" s="5"/>
      <x:c r="P19" s="42">
        <x:f>SUM(C19:O19)</x:f>
        <x:v>0</x:v>
      </x:c>
    </x:row>
    <x:row r="20">
      <x:c r="B20" s="31"/>
      <x:c r="C20" s="26"/>
      <x:c r="D20" s="26"/>
      <x:c r="E20" s="26"/>
      <x:c r="F20" s="26"/>
      <x:c r="G20" s="26"/>
      <x:c r="H20" s="26"/>
      <x:c r="I20" s="26"/>
      <x:c r="J20" s="26"/>
      <x:c r="K20" s="26"/>
      <x:c r="L20" s="26"/>
      <x:c r="M20" s="26"/>
      <x:c r="N20" s="26"/>
      <x:c r="O20" s="5"/>
    </x:row>
    <x:row r="21">
      <x:c r="B21" s="29" t="s">
        <x:v>1</x:v>
      </x:c>
      <x:c r="C21" s="30"/>
      <x:c r="D21" s="30"/>
      <x:c r="E21" s="30"/>
      <x:c r="F21" s="32"/>
      <x:c r="G21" s="30"/>
      <x:c r="H21" s="32"/>
      <x:c r="I21" s="30"/>
      <x:c r="J21" s="32"/>
      <x:c r="K21" s="30"/>
      <x:c r="L21" s="32"/>
      <x:c r="M21" s="30"/>
      <x:c r="N21" s="32"/>
      <x:c r="O21" s="4"/>
      <x:c r="P21" s="53"/>
    </x:row>
    <x:row r="22">
      <x:c r="B22" s="9" t="s">
        <x:v>7</x:v>
      </x:c>
      <x:c r="C22" s="10">
        <x:v>5165.58</x:v>
      </x:c>
      <x:c r="D22" s="10">
        <x:v>5165.58</x:v>
      </x:c>
      <x:c r="E22" s="10">
        <x:v>5165.58</x:v>
      </x:c>
      <x:c r="F22" s="10"/>
      <x:c r="G22" s="10"/>
      <x:c r="H22" s="10"/>
      <x:c r="I22" s="10"/>
      <x:c r="J22" s="10"/>
      <x:c r="K22" s="10"/>
      <x:c r="L22" s="10"/>
      <x:c r="M22" s="10"/>
      <x:c r="N22" s="10"/>
      <x:c r="O22" s="4"/>
      <x:c r="P22" s="43">
        <x:f>SUM(C22:N22)</x:f>
        <x:v>0</x:v>
      </x:c>
    </x:row>
    <x:row r="23">
      <x:c r="B23" s="9" t="s">
        <x:v>8</x:v>
      </x:c>
      <x:c r="C23" s="10">
        <x:f>1099.12+2006.83</x:f>
      </x:c>
      <x:c r="D23" s="10">
        <x:f>1099.12+2006.83</x:f>
      </x:c>
      <x:c r="E23" s="10">
        <x:f>1099.12+2006.83</x:f>
      </x:c>
      <x:c r="F23" s="10"/>
      <x:c r="G23" s="10"/>
      <x:c r="H23" s="10"/>
      <x:c r="I23" s="10"/>
      <x:c r="J23" s="10"/>
      <x:c r="K23" s="10"/>
      <x:c r="L23" s="10"/>
      <x:c r="M23" s="10"/>
      <x:c r="N23" s="10"/>
      <x:c r="O23" s="4"/>
      <x:c r="P23" s="43">
        <x:f>SUM(C23:N23)</x:f>
        <x:v>0</x:v>
      </x:c>
    </x:row>
    <x:row r="24">
      <x:c r="B24" s="55" t="s">
        <x:v>40</x:v>
      </x:c>
      <x:c r="C24" s="56">
        <x:v>167.28</x:v>
      </x:c>
      <x:c r="D24" s="56">
        <x:v>167.28</x:v>
      </x:c>
      <x:c r="E24" s="56">
        <x:v>139.4</x:v>
      </x:c>
      <x:c r="F24" s="56"/>
      <x:c r="G24" s="56"/>
      <x:c r="H24" s="56"/>
      <x:c r="I24" s="56"/>
      <x:c r="J24" s="56"/>
      <x:c r="K24" s="56"/>
      <x:c r="L24" s="56"/>
      <x:c r="M24" s="56"/>
      <x:c r="N24" s="56"/>
      <x:c r="O24" s="4"/>
      <x:c r="P24" s="43">
        <x:f>SUM(C24:N24)</x:f>
        <x:v>0</x:v>
      </x:c>
    </x:row>
    <x:row r="25">
      <x:c r="B25" s="8" t="s">
        <x:v>3</x:v>
      </x:c>
      <x:c r="C25" s="44">
        <x:f>SUM(C22:C24)</x:f>
      </x:c>
      <x:c r="D25" s="44">
        <x:f>SUM(D22:D24)</x:f>
      </x:c>
      <x:c r="E25" s="44">
        <x:f>SUM(E22:E24)</x:f>
      </x:c>
      <x:c r="F25" s="44">
        <x:f>SUM(F22:F24)</x:f>
      </x:c>
      <x:c r="G25" s="44">
        <x:f>SUM(G22:G24)</x:f>
      </x:c>
      <x:c r="H25" s="44">
        <x:f>SUM(H22:H24)</x:f>
      </x:c>
      <x:c r="I25" s="44">
        <x:f>SUM(I22:I24)</x:f>
      </x:c>
      <x:c r="J25" s="44">
        <x:f>SUM(J22:J24)</x:f>
      </x:c>
      <x:c r="K25" s="44">
        <x:f>SUM(K22:K24)</x:f>
      </x:c>
      <x:c r="L25" s="44">
        <x:f>SUM(L22:L24)</x:f>
      </x:c>
      <x:c r="M25" s="44">
        <x:f>SUM(M22:M24)</x:f>
      </x:c>
      <x:c r="N25" s="44">
        <x:f>SUM(N22:N24)</x:f>
      </x:c>
      <x:c r="O25" s="4"/>
      <x:c r="P25" s="61">
        <x:f>SUM(C25:N25)</x:f>
        <x:v>0</x:v>
      </x:c>
    </x:row>
    <x:row r="26">
      <x:c r="B26" s="45"/>
      <x:c r="C26" s="26"/>
      <x:c r="D26" s="26"/>
      <x:c r="E26" s="26"/>
      <x:c r="F26" s="26"/>
      <x:c r="G26" s="26"/>
      <x:c r="H26" s="26"/>
      <x:c r="I26" s="26"/>
      <x:c r="J26" s="26"/>
      <x:c r="K26" s="26"/>
      <x:c r="L26" s="26"/>
      <x:c r="M26" s="26"/>
      <x:c r="N26" s="26"/>
      <x:c r="O26" s="5"/>
    </x:row>
    <x:row r="27">
      <x:c r="B27" s="46" t="s">
        <x:v>36</x:v>
      </x:c>
      <x:c r="C27" s="47">
        <x:f>C19-C25</x:f>
      </x:c>
      <x:c r="D27" s="47">
        <x:f>D19-D25</x:f>
      </x:c>
      <x:c r="E27" s="47">
        <x:f>E19-E25</x:f>
      </x:c>
      <x:c r="F27" s="47">
        <x:f>F19-F25</x:f>
      </x:c>
      <x:c r="G27" s="47">
        <x:f>G19-G25</x:f>
      </x:c>
      <x:c r="H27" s="47">
        <x:f>H19-H25</x:f>
      </x:c>
      <x:c r="I27" s="47">
        <x:f>I19-I25</x:f>
      </x:c>
      <x:c r="J27" s="47">
        <x:f>J19-J25</x:f>
      </x:c>
      <x:c r="K27" s="47">
        <x:f>K19-K25</x:f>
      </x:c>
      <x:c r="L27" s="47">
        <x:f>L19-L25</x:f>
      </x:c>
      <x:c r="M27" s="47">
        <x:f>M19-M25</x:f>
      </x:c>
      <x:c r="N27" s="47">
        <x:f>N19-N25</x:f>
      </x:c>
      <x:c r="P27" s="60">
        <x:f>SUM(C27:O27)</x:f>
        <x:v>0</x:v>
      </x:c>
    </x:row>
    <x:row r="29">
      <x:c r="B29" s="63" t="s">
        <x:v>37</x:v>
      </x:c>
      <x:c r="C29" s="54">
        <x:v>240</x:v>
      </x:c>
      <x:c r="D29" s="54">
        <x:v>240</x:v>
      </x:c>
      <x:c r="E29" s="54">
        <x:v>200</x:v>
      </x:c>
      <x:c r="F29" s="54"/>
      <x:c r="G29" s="54"/>
      <x:c r="H29" s="54"/>
      <x:c r="I29" s="54"/>
      <x:c r="J29" s="54"/>
      <x:c r="K29" s="54"/>
      <x:c r="L29" s="54"/>
      <x:c r="M29" s="54"/>
      <x:c r="N29" s="54"/>
      <x:c r="P29" s="62">
        <x:f>SUM(C29:N29)</x:f>
        <x:v>0</x:v>
      </x:c>
    </x:row>
    <x:row r="30">
      <x:c r="B30" s="63" t="s">
        <x:v>38</x:v>
      </x:c>
      <x:c r="C30" s="54">
        <x:v>167.28</x:v>
      </x:c>
      <x:c r="D30" s="54">
        <x:v>167.28</x:v>
      </x:c>
      <x:c r="E30" s="54">
        <x:v>139.4</x:v>
      </x:c>
      <x:c r="F30" s="54"/>
      <x:c r="G30" s="54"/>
      <x:c r="H30" s="54"/>
      <x:c r="I30" s="54"/>
      <x:c r="J30" s="54"/>
      <x:c r="K30" s="54"/>
      <x:c r="L30" s="54"/>
      <x:c r="M30" s="54"/>
      <x:c r="N30" s="54"/>
      <x:c r="P30" s="62">
        <x:f>SUM(C30:N30)</x:f>
        <x:v>0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6"/>
  <x:sheetViews>
    <x:sheetView workbookViewId="0">
      <x:selection activeCell="C6" sqref="C6"/>
    </x:sheetView>
  </x:sheetViews>
  <x:sheetFormatPr baseColWidth="10" defaultRowHeight="14.25" x14ac:dyDescent="0.45"/>
  <x:cols>
    <x:col min="1" max="1" width="2" customWidth="1"/>
    <x:col min="2" max="2" width="32" customWidth="1"/>
    <x:col min="3" max="3" width="28.796875" customWidth="1"/>
  </x:cols>
  <x:sheetData>
    <x:row r="2" spans="2:3" ht="30" customHeight="1" x14ac:dyDescent="0.45">
      <x:c r="B2" s="67" t="s">
        <x:v>23</x:v>
      </x:c>
      <x:c r="C2" s="68"/>
    </x:row>
    <x:row r="3" spans="2:3" ht="30" customHeight="1" x14ac:dyDescent="0.45">
      <x:c r="B3" s="33" t="s">
        <x:v>12</x:v>
      </x:c>
      <x:c r="C3" s="34">
        <x:v>0.08</x:v>
      </x:c>
    </x:row>
    <x:row r="4" spans="2:3" ht="30" customHeight="1" x14ac:dyDescent="0.45">
      <x:c r="B4" s="33" t="s">
        <x:v>13</x:v>
      </x:c>
      <x:c r="C4" s="33">
        <x:v>75</x:v>
      </x:c>
    </x:row>
    <x:row r="5" spans="2:3" ht="30" customHeight="1" x14ac:dyDescent="0.45">
      <x:c r="B5" s="33" t="s">
        <x:v>42</x:v>
      </x:c>
      <x:c r="C5" s="33">
        <x:v>490</x:v>
      </x:c>
    </x:row>
    <x:row r="6" spans="2:3" ht="30" customHeight="1" x14ac:dyDescent="0.45">
      <x:c r="B6" s="70" t="s">
        <x:v>47</x:v>
      </x:c>
      <x:c r="C6" s="33">
        <x:v>500</x:v>
      </x:c>
    </x:row>
  </x:sheetData>
  <x:mergeCells count="1">
    <x:mergeCell ref="B2:C2"/>
  </x:mergeCells>
  <x:pageMargins left="0.7" right="0.7" top="0.75" bottom="0.75" header="0.3" footer="0.3"/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300-000000000000}" mc:Ignorable="x14ac xr xr2 xr3">
  <x:dimension ref="B2:C4"/>
  <x:sheetViews>
    <x:sheetView workbookViewId="0">
      <x:selection activeCell="C3" sqref="C3"/>
    </x:sheetView>
  </x:sheetViews>
  <x:sheetFormatPr baseColWidth="10" defaultRowHeight="14.25" x14ac:dyDescent="0.45"/>
  <x:cols>
    <x:col min="2" max="2" width="20.33203125" customWidth="1"/>
  </x:cols>
  <x:sheetData>
    <x:row r="2" spans="2:3" ht="16.899999999999999" customHeight="1" x14ac:dyDescent="0.45">
      <x:c r="B2" s="69" t="s">
        <x:v>33</x:v>
      </x:c>
      <x:c r="C2" s="69"/>
    </x:row>
    <x:row r="3" spans="2:3" ht="16.899999999999999" customHeight="1" x14ac:dyDescent="0.45">
      <x:c r="B3" s="38" t="s">
        <x:v>34</x:v>
      </x:c>
      <x:c r="C3" s="39">
        <x:f>SUM('2022'!P27,'2023'!P30,'2024'!P27)</x:f>
        <x:v>-971.82999999998901</x:v>
      </x:c>
    </x:row>
    <x:row r="4" spans="2:3" ht="16.899999999999999" customHeight="1" x14ac:dyDescent="0.45">
      <x:c r="B4" s="38" t="s">
        <x:v>39</x:v>
      </x:c>
      <x:c r="C4" s="40">
        <x:f>'2022'!P12+'2023'!P12+'2024'!P12</x:f>
        <x:v>24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105</vt:i4>
      </vt:variant>
    </vt:vector>
  </HeadingPairs>
  <TitlesOfParts>
    <vt:vector size="110" baseType="lpstr">
      <vt:lpstr>2022</vt:lpstr>
      <vt:lpstr>2023</vt:lpstr>
      <vt:lpstr>2024</vt:lpstr>
      <vt:lpstr>Params</vt:lpstr>
      <vt:lpstr>Synthése</vt:lpstr>
      <vt:lpstr>'2023'!AOUT</vt:lpstr>
      <vt:lpstr>'2024'!AOUT</vt:lpstr>
      <vt:lpstr>AOUT</vt:lpstr>
      <vt:lpstr>'2023'!AVRIL</vt:lpstr>
      <vt:lpstr>'2024'!AVRIL</vt:lpstr>
      <vt:lpstr>AVRIL</vt:lpstr>
      <vt:lpstr>'2022'!CRA</vt:lpstr>
      <vt:lpstr>'2023'!CRA</vt:lpstr>
      <vt:lpstr>'2024'!CRA</vt:lpstr>
      <vt:lpstr>'2022'!CRA_ASTREINTE</vt:lpstr>
      <vt:lpstr>'2023'!CRA_ASTREINTE</vt:lpstr>
      <vt:lpstr>'2024'!CRA_ASTREINTE</vt:lpstr>
      <vt:lpstr>'2022'!CRA_CP</vt:lpstr>
      <vt:lpstr>'2023'!CRA_CP</vt:lpstr>
      <vt:lpstr>'2024'!CRA_CP</vt:lpstr>
      <vt:lpstr>'2022'!CRA_PRODUCTION</vt:lpstr>
      <vt:lpstr>'2023'!CRA_PRODUCTION</vt:lpstr>
      <vt:lpstr>'2024'!CRA_PRODUCTION</vt:lpstr>
      <vt:lpstr>'2022'!CRA_SANS_SOLDE</vt:lpstr>
      <vt:lpstr>'2023'!CRA_SANS_SOLDE</vt:lpstr>
      <vt:lpstr>'2024'!CRA_SANS_SOLDE</vt:lpstr>
      <vt:lpstr>'2022'!DECEMBRE</vt:lpstr>
      <vt:lpstr>'2023'!DECEMBRE</vt:lpstr>
      <vt:lpstr>'2024'!DECEMBRE</vt:lpstr>
      <vt:lpstr>'2022'!ENTREES</vt:lpstr>
      <vt:lpstr>'2023'!ENTREES</vt:lpstr>
      <vt:lpstr>'2024'!ENTREES</vt:lpstr>
      <vt:lpstr>'2022'!ENTREES_ASTREINTE</vt:lpstr>
      <vt:lpstr>'2023'!ENTREES_ASTREINTE</vt:lpstr>
      <vt:lpstr>'2024'!ENTREES_ASTREINTE</vt:lpstr>
      <vt:lpstr>'2022'!ENTREES_FACTURE</vt:lpstr>
      <vt:lpstr>'2023'!ENTREES_FACTURE</vt:lpstr>
      <vt:lpstr>'2024'!ENTREES_FACTURE</vt:lpstr>
      <vt:lpstr>'2023'!FEVRIER</vt:lpstr>
      <vt:lpstr>'2024'!FEVRIER</vt:lpstr>
      <vt:lpstr>FEVRIER</vt:lpstr>
      <vt:lpstr>'2022'!FRAIS_KM</vt:lpstr>
      <vt:lpstr>'2023'!FRAIS_KM</vt:lpstr>
      <vt:lpstr>'2024'!FRAIS_KM</vt:lpstr>
      <vt:lpstr>'2023'!JANVIER</vt:lpstr>
      <vt:lpstr>'2024'!JANVIER</vt:lpstr>
      <vt:lpstr>JANVIER</vt:lpstr>
      <vt:lpstr>'2023'!JUILLET</vt:lpstr>
      <vt:lpstr>'2024'!JUILLET</vt:lpstr>
      <vt:lpstr>JUILLET</vt:lpstr>
      <vt:lpstr>'2023'!JUIN</vt:lpstr>
      <vt:lpstr>'2024'!JUIN</vt:lpstr>
      <vt:lpstr>JUIN</vt:lpstr>
      <vt:lpstr>'2023'!MAI</vt:lpstr>
      <vt:lpstr>'2024'!MAI</vt:lpstr>
      <vt:lpstr>MAI</vt:lpstr>
      <vt:lpstr>'2023'!MARS</vt:lpstr>
      <vt:lpstr>'2024'!MARS</vt:lpstr>
      <vt:lpstr>MARS</vt:lpstr>
      <vt:lpstr>'2022'!MOIS</vt:lpstr>
      <vt:lpstr>'2023'!MOIS</vt:lpstr>
      <vt:lpstr>'2024'!MOIS</vt:lpstr>
      <vt:lpstr>'2022'!NOMBRE_KM</vt:lpstr>
      <vt:lpstr>'2023'!NOMBRE_KM</vt:lpstr>
      <vt:lpstr>'2024'!NOMBRE_KM</vt:lpstr>
      <vt:lpstr>'2022'!NOVEMBRE</vt:lpstr>
      <vt:lpstr>'2023'!NOVEMBRE</vt:lpstr>
      <vt:lpstr>'2024'!NOVEMBRE</vt:lpstr>
      <vt:lpstr>'2023'!OCTOBRE</vt:lpstr>
      <vt:lpstr>'2024'!OCTOBRE</vt:lpstr>
      <vt:lpstr>OCTOBRE</vt:lpstr>
      <vt:lpstr>'2022'!REPAS</vt:lpstr>
      <vt:lpstr>'2023'!REPAS</vt:lpstr>
      <vt:lpstr>'2024'!REPAS</vt:lpstr>
      <vt:lpstr>'2022'!REPAS_ACQUIS</vt:lpstr>
      <vt:lpstr>'2023'!REPAS_ACQUIS</vt:lpstr>
      <vt:lpstr>'2024'!REPAS_ACQUIS</vt:lpstr>
      <vt:lpstr>'2022'!REPAS_PRIS</vt:lpstr>
      <vt:lpstr>'2023'!REPAS_PRIS</vt:lpstr>
      <vt:lpstr>'2024'!REPAS_PRIS</vt:lpstr>
      <vt:lpstr>'2022'!REPAS_SOLDE</vt:lpstr>
      <vt:lpstr>'2023'!REPAS_SOLDE</vt:lpstr>
      <vt:lpstr>'2024'!REPAS_SOLDE</vt:lpstr>
      <vt:lpstr>'2023'!SEPTEMBRE</vt:lpstr>
      <vt:lpstr>'2024'!SEPTEMBRE</vt:lpstr>
      <vt:lpstr>SEPTEMBRE</vt:lpstr>
      <vt:lpstr>'2022'!SOLDE</vt:lpstr>
      <vt:lpstr>'2023'!SOLDE</vt:lpstr>
      <vt:lpstr>'2024'!SOLDE</vt:lpstr>
      <vt:lpstr>'2022'!SORTIES</vt:lpstr>
      <vt:lpstr>'2023'!SORTIES</vt:lpstr>
      <vt:lpstr>'2024'!SORTIES</vt:lpstr>
      <vt:lpstr>'2022'!SORTIES_CHARGES_SOCIALES_PATRONALES</vt:lpstr>
      <vt:lpstr>'2023'!SORTIES_CHARGES_SOCIALES_PATRONALES</vt:lpstr>
      <vt:lpstr>'2024'!SORTIES_CHARGES_SOCIALES_PATRONALES</vt:lpstr>
      <vt:lpstr>'2022'!SORTIES_FRAIS_KM</vt:lpstr>
      <vt:lpstr>'2023'!SORTIES_FRAIS_KM</vt:lpstr>
      <vt:lpstr>'2024'!SORTIES_FRAIS_KM</vt:lpstr>
      <vt:lpstr>'2022'!SORTIES_SALAIRE_NET</vt:lpstr>
      <vt:lpstr>'2023'!SORTIES_SALAIRE_NET</vt:lpstr>
      <vt:lpstr>'2024'!SORTIES_SALAIRE_NET</vt:lpstr>
      <vt:lpstr>'2022'!TOTAL</vt:lpstr>
      <vt:lpstr>'2023'!TOTAL</vt:lpstr>
      <vt:lpstr>'2024'!TOTAL</vt:lpstr>
      <vt:lpstr>'2022'!TOTAL_ENTREES</vt:lpstr>
      <vt:lpstr>'2023'!TOTAL_ENTREES</vt:lpstr>
      <vt:lpstr>'2024'!TOTAL_ENTREES</vt:lpstr>
      <vt:lpstr>'2022'!TOTAL_SORTIES</vt:lpstr>
      <vt:lpstr>'2023'!TOTAL_SORTIES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Olfa TRIGUI</cp:lastModifiedBy>
  <cp:lastPrinted>2017-08-08T16:51:32Z</cp:lastPrinted>
  <dcterms:modified xsi:type="dcterms:W3CDTF">2024-04-04T02:47:29Z</dcterms:modified>
</cp:coreProperties>
</file>