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B2B797ED-FDEF-408A-AE96-C3C15259FF12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7" i="15" l="1"/>
  <c r="P32" i="15"/>
  <c r="P31" i="15"/>
  <c r="I29" i="15"/>
  <c r="H29" i="15"/>
  <c r="N27" i="15"/>
  <c r="N29" i="15" s="1"/>
  <c r="M27" i="15"/>
  <c r="L27" i="15"/>
  <c r="K27" i="15"/>
  <c r="J27" i="15"/>
  <c r="I27" i="15"/>
  <c r="H27" i="15"/>
  <c r="G27" i="15"/>
  <c r="F27" i="15"/>
  <c r="F29" i="15" s="1"/>
  <c r="E27" i="15"/>
  <c r="C27" i="15"/>
  <c r="P26" i="15"/>
  <c r="D26" i="15"/>
  <c r="P25" i="15"/>
  <c r="E24" i="15"/>
  <c r="D24" i="15"/>
  <c r="C24" i="15"/>
  <c r="P23" i="15"/>
  <c r="N20" i="15"/>
  <c r="M20" i="15"/>
  <c r="M29" i="15" s="1"/>
  <c r="L20" i="15"/>
  <c r="L29" i="15" s="1"/>
  <c r="K20" i="15"/>
  <c r="K29" i="15" s="1"/>
  <c r="J20" i="15"/>
  <c r="J29" i="15" s="1"/>
  <c r="I20" i="15"/>
  <c r="H20" i="15"/>
  <c r="G20" i="15"/>
  <c r="G29" i="15" s="1"/>
  <c r="F20" i="15"/>
  <c r="D20" i="15"/>
  <c r="C20" i="15"/>
  <c r="P18" i="15"/>
  <c r="E17" i="15"/>
  <c r="P17" i="15" s="1"/>
  <c r="D17" i="15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3" i="14"/>
  <c r="P32" i="14"/>
  <c r="P30" i="14"/>
  <c r="P29" i="14"/>
  <c r="K27" i="14"/>
  <c r="E27" i="14"/>
  <c r="D27" i="14"/>
  <c r="C27" i="14"/>
  <c r="K25" i="14"/>
  <c r="J25" i="14"/>
  <c r="I25" i="14"/>
  <c r="H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J23" i="14"/>
  <c r="I23" i="14"/>
  <c r="H23" i="14"/>
  <c r="G23" i="14"/>
  <c r="G25" i="14" s="1"/>
  <c r="P22" i="14"/>
  <c r="K19" i="14"/>
  <c r="J19" i="14"/>
  <c r="J27" i="14" s="1"/>
  <c r="I19" i="14"/>
  <c r="I27" i="14" s="1"/>
  <c r="H19" i="14"/>
  <c r="H27" i="14" s="1"/>
  <c r="F19" i="14"/>
  <c r="F27" i="14" s="1"/>
  <c r="E19" i="14"/>
  <c r="D19" i="14"/>
  <c r="C19" i="14"/>
  <c r="P18" i="14"/>
  <c r="N17" i="14"/>
  <c r="N19" i="14" s="1"/>
  <c r="M17" i="14"/>
  <c r="M19" i="14" s="1"/>
  <c r="L17" i="14"/>
  <c r="L19" i="14" s="1"/>
  <c r="L27" i="14" s="1"/>
  <c r="K17" i="14"/>
  <c r="J17" i="14"/>
  <c r="I17" i="14"/>
  <c r="H17" i="14"/>
  <c r="G17" i="14"/>
  <c r="G19" i="14" s="1"/>
  <c r="G2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D29" i="15" l="1"/>
  <c r="P25" i="14"/>
  <c r="P27" i="15"/>
  <c r="P19" i="14"/>
  <c r="M27" i="14"/>
  <c r="P27" i="14" s="1"/>
  <c r="N27" i="14"/>
  <c r="E20" i="15"/>
  <c r="E29" i="15" s="1"/>
  <c r="C29" i="15"/>
  <c r="P17" i="14"/>
  <c r="P24" i="15"/>
  <c r="P23" i="14"/>
  <c r="P29" i="15" l="1"/>
  <c r="C3" i="13" s="1"/>
  <c r="P20" i="15"/>
</calcChain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<sst xmlns="http://schemas.openxmlformats.org/spreadsheetml/2006/main" count="83" uniqueCount="45">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</sst>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H7" sqref="H7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148</v>
      </c>
    </row>
    <row r="7" spans="2:16" x14ac:dyDescent="0.45">
      <c r="B7" s="9" t="s">
        <v>21</v>
      </c>
      <c r="C7" s="37"/>
      <c r="D7" s="37"/>
      <c r="E7" s="37"/>
      <c r="F7" s="37"/>
      <c r="G7" s="37">
        <v>19</v>
      </c>
      <c r="H7" s="37">
        <v>16</v>
      </c>
      <c r="I7" s="37">
        <v>17</v>
      </c>
      <c r="J7" s="37">
        <v>15</v>
      </c>
      <c r="K7" s="37">
        <v>20</v>
      </c>
      <c r="L7" s="37">
        <v>22</v>
      </c>
      <c r="M7" s="37">
        <v>20</v>
      </c>
      <c r="N7" s="37">
        <v>19</v>
      </c>
      <c r="O7" s="36"/>
      <c r="P7" s="57">
        <f>SUM(C7:N7)</f>
        <v>148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-3</v>
      </c>
      <c r="I8" s="63">
        <f t="shared" si="0"/>
        <v>-2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1</v>
      </c>
      <c r="N8" s="63">
        <f t="shared" si="0"/>
        <v>4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>
        <v>19</v>
      </c>
      <c r="H11" s="11">
        <v>16</v>
      </c>
      <c r="I11" s="11">
        <v>17</v>
      </c>
      <c r="J11" s="11">
        <v>15</v>
      </c>
      <c r="K11" s="11">
        <v>20</v>
      </c>
      <c r="L11" s="11">
        <v>22</v>
      </c>
      <c r="M11" s="11">
        <v>20</v>
      </c>
      <c r="N11" s="11">
        <v>19</v>
      </c>
      <c r="P11" s="58">
        <f>SUM(C11:N11)</f>
        <v>148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6</v>
      </c>
      <c r="I12" s="12">
        <v>3</v>
      </c>
      <c r="J12" s="12">
        <v>0</v>
      </c>
      <c r="K12" s="12">
        <v>1</v>
      </c>
      <c r="L12" s="12"/>
      <c r="M12" s="12">
        <v>1</v>
      </c>
      <c r="N12" s="12">
        <v>1</v>
      </c>
      <c r="P12" s="58">
        <f>SUM(C12:N12)</f>
        <v>13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7</v>
      </c>
      <c r="K13" s="12"/>
      <c r="L13" s="12"/>
      <c r="M13" s="12"/>
      <c r="N13" s="12"/>
      <c r="P13" s="58">
        <f>SUM(C13:N13)</f>
        <v>7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>
        <f>G11*Params!$C$5*(1-Params!$C$3)-Params!$C$4</f>
        <v>8665</v>
      </c>
      <c r="H17" s="10">
        <f>H11*Params!$C$5*(1-Params!$C$3)-Params!$C$4</f>
        <v>7285</v>
      </c>
      <c r="I17" s="10">
        <f>I11*Params!$C$5*(1-Params!$C$3)-Params!$C$4</f>
        <v>7745</v>
      </c>
      <c r="J17" s="10">
        <f>J11*Params!$C$5*(1-Params!$C$3)-Params!$C$4</f>
        <v>6825</v>
      </c>
      <c r="K17" s="10">
        <f>K11*Params!$C$5*(1-Params!$C$3)-Params!$C$4</f>
        <v>9125</v>
      </c>
      <c r="L17" s="10">
        <f>L11*Params!$C$5*(1-Params!$C$3)-Params!$C$4</f>
        <v>10045</v>
      </c>
      <c r="M17" s="10">
        <f>M11*Params!$C$5*(1-Params!$C$3)-Params!$C$4</f>
        <v>9125</v>
      </c>
      <c r="N17" s="10">
        <f>N11*Params!$C$5*(1-Params!$C$3)-Params!$C$4</f>
        <v>8665</v>
      </c>
      <c r="O17" s="4"/>
      <c r="P17" s="41">
        <f>SUM(C17:N17)</f>
        <v>67480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8665</v>
      </c>
      <c r="H19" s="28">
        <f t="shared" si="1"/>
        <v>7285</v>
      </c>
      <c r="I19" s="28">
        <f t="shared" si="1"/>
        <v>7745</v>
      </c>
      <c r="J19" s="28">
        <f t="shared" si="1"/>
        <v>6825</v>
      </c>
      <c r="K19" s="28">
        <f t="shared" si="1"/>
        <v>9125</v>
      </c>
      <c r="L19" s="28">
        <f t="shared" si="1"/>
        <v>10045</v>
      </c>
      <c r="M19" s="28">
        <f t="shared" si="1"/>
        <v>9125</v>
      </c>
      <c r="N19" s="28">
        <f t="shared" si="1"/>
        <v>8665</v>
      </c>
      <c r="O19" s="5"/>
      <c r="P19" s="42">
        <f>SUM(C19:O19)</f>
        <v>67480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>
        <v>5572.15</v>
      </c>
      <c r="H22" s="10">
        <v>5053.8999999999996</v>
      </c>
      <c r="I22" s="10">
        <v>5312.49</v>
      </c>
      <c r="J22" s="10">
        <v>3971.17</v>
      </c>
      <c r="K22" s="10">
        <v>5123.74</v>
      </c>
      <c r="L22" s="10">
        <v>5123.74</v>
      </c>
      <c r="M22" s="10">
        <v>5123.74</v>
      </c>
      <c r="N22" s="10">
        <v>5081.1899999999996</v>
      </c>
      <c r="O22" s="4"/>
      <c r="P22" s="43">
        <f>SUM(C22:N22)</f>
        <v>40362.119999999995</v>
      </c>
    </row>
    <row r="23" spans="2:16" x14ac:dyDescent="0.45">
      <c r="B23" s="9" t="s">
        <v>8</v>
      </c>
      <c r="C23" s="10"/>
      <c r="D23" s="10"/>
      <c r="E23" s="10"/>
      <c r="F23" s="10"/>
      <c r="G23" s="10">
        <f>1096.19+1859.59</f>
        <v>2955.7799999999997</v>
      </c>
      <c r="H23" s="10">
        <f>1097.26+1862.76</f>
        <v>2960.02</v>
      </c>
      <c r="I23" s="10">
        <f>1097.26+1875.9</f>
        <v>2973.16</v>
      </c>
      <c r="J23" s="10">
        <f>827.47+1409.9</f>
        <v>2237.37</v>
      </c>
      <c r="K23" s="10">
        <f>1084.48+1810.59</f>
        <v>2895.0699999999997</v>
      </c>
      <c r="L23" s="10">
        <f>1084.48+1812.81</f>
        <v>2897.29</v>
      </c>
      <c r="M23" s="10">
        <f>1084.48+1810.59</f>
        <v>2895.0699999999997</v>
      </c>
      <c r="N23" s="10">
        <f>1079.51+1799</f>
        <v>2878.51</v>
      </c>
      <c r="O23" s="4"/>
      <c r="P23" s="43">
        <f>SUM(C23:N23)</f>
        <v>22692.269999999997</v>
      </c>
    </row>
    <row r="24" spans="2:16" x14ac:dyDescent="0.45">
      <c r="B24" s="55" t="s">
        <v>40</v>
      </c>
      <c r="C24" s="10"/>
      <c r="D24" s="10"/>
      <c r="E24" s="10"/>
      <c r="F24" s="10"/>
      <c r="G24" s="10">
        <v>261.5</v>
      </c>
      <c r="H24" s="10">
        <v>236</v>
      </c>
      <c r="I24" s="10">
        <v>244.5</v>
      </c>
      <c r="J24" s="10">
        <v>227.5</v>
      </c>
      <c r="K24" s="10">
        <v>644</v>
      </c>
      <c r="L24" s="10">
        <v>698.4</v>
      </c>
      <c r="M24" s="10">
        <v>698.88</v>
      </c>
      <c r="N24" s="10">
        <v>1685.77</v>
      </c>
      <c r="O24" s="4"/>
      <c r="P24" s="43">
        <f>SUM(C24:N24)</f>
        <v>4696.55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8789.43</v>
      </c>
      <c r="H25" s="44">
        <f t="shared" si="2"/>
        <v>8249.92</v>
      </c>
      <c r="I25" s="44">
        <f t="shared" si="2"/>
        <v>8530.15</v>
      </c>
      <c r="J25" s="44">
        <f t="shared" si="2"/>
        <v>6436.04</v>
      </c>
      <c r="K25" s="44">
        <f t="shared" si="2"/>
        <v>8662.81</v>
      </c>
      <c r="L25" s="44">
        <f t="shared" si="2"/>
        <v>8719.43</v>
      </c>
      <c r="M25" s="44">
        <f t="shared" si="2"/>
        <v>8717.6899999999987</v>
      </c>
      <c r="N25" s="44">
        <f t="shared" si="2"/>
        <v>9645.4699999999993</v>
      </c>
      <c r="O25" s="4"/>
      <c r="P25" s="60">
        <f>SUM(C25:N25)</f>
        <v>67750.94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-124.43000000000029</v>
      </c>
      <c r="H27" s="47">
        <f t="shared" si="3"/>
        <v>-964.92000000000007</v>
      </c>
      <c r="I27" s="47">
        <f t="shared" si="3"/>
        <v>-785.14999999999964</v>
      </c>
      <c r="J27" s="47">
        <f t="shared" si="3"/>
        <v>388.96000000000004</v>
      </c>
      <c r="K27" s="47">
        <f t="shared" si="3"/>
        <v>462.19000000000051</v>
      </c>
      <c r="L27" s="47">
        <f t="shared" si="3"/>
        <v>1325.5699999999997</v>
      </c>
      <c r="M27" s="47">
        <f t="shared" si="3"/>
        <v>407.31000000000131</v>
      </c>
      <c r="N27" s="47">
        <f t="shared" si="3"/>
        <v>-980.46999999999935</v>
      </c>
      <c r="P27" s="59">
        <f>SUM(C27:O27)</f>
        <v>-270.93999999999778</v>
      </c>
    </row>
    <row r="29" spans="2:16" x14ac:dyDescent="0.45">
      <c r="B29" s="62" t="s">
        <v>37</v>
      </c>
      <c r="C29" s="54"/>
      <c r="D29" s="54"/>
      <c r="E29" s="54"/>
      <c r="F29" s="54"/>
      <c r="G29" s="54">
        <v>475</v>
      </c>
      <c r="H29" s="54">
        <v>400</v>
      </c>
      <c r="I29" s="54">
        <v>425</v>
      </c>
      <c r="J29" s="54">
        <v>375</v>
      </c>
      <c r="K29" s="54">
        <v>1600</v>
      </c>
      <c r="L29" s="54">
        <v>1760</v>
      </c>
      <c r="M29" s="54">
        <v>1520</v>
      </c>
      <c r="N29" s="54">
        <v>1520</v>
      </c>
      <c r="P29" s="61">
        <f>SUM(C29:N29)</f>
        <v>8075</v>
      </c>
    </row>
    <row r="30" spans="2:16" x14ac:dyDescent="0.45">
      <c r="B30" s="62" t="s">
        <v>38</v>
      </c>
      <c r="C30" s="54"/>
      <c r="D30" s="54"/>
      <c r="E30" s="54"/>
      <c r="F30" s="54"/>
      <c r="G30" s="54">
        <v>261.5</v>
      </c>
      <c r="H30" s="54">
        <v>236</v>
      </c>
      <c r="I30" s="54">
        <v>244.5</v>
      </c>
      <c r="J30" s="54">
        <v>227.5</v>
      </c>
      <c r="K30" s="54">
        <v>644</v>
      </c>
      <c r="L30" s="54">
        <v>698.4</v>
      </c>
      <c r="M30" s="54">
        <v>698.88</v>
      </c>
      <c r="N30" s="54">
        <v>598.88</v>
      </c>
      <c r="P30" s="61">
        <f>SUM(C30:N30)</f>
        <v>3609.6600000000003</v>
      </c>
    </row>
    <row r="32" spans="2:16" x14ac:dyDescent="0.45">
      <c r="N32" s="54" t="s">
        <v>42</v>
      </c>
      <c r="P32" s="61">
        <f>(P29*0.394) + 1515</f>
        <v>4696.55</v>
      </c>
    </row>
    <row r="33" spans="14:16" x14ac:dyDescent="0.45">
      <c r="N33" s="54" t="s">
        <v>43</v>
      </c>
      <c r="P33" s="61">
        <f>P32-P30</f>
        <v>1086.8899999999999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CA86-AD08-4725-9B4D-4F2169C2B816}">
  <dimension ref="B1:P32"/>
  <sheetViews>
    <sheetView topLeftCell="A2" workbookViewId="0">
      <selection activeCell="D28" sqref="D28"/>
    </sheetView>
  </sheetViews>
  <sheetFormatPr baseColWidth="10" defaultRowHeight="14.25" x14ac:dyDescent="0.45"/>
  <cols>
    <col min="1" max="1" width="3" customWidth="1"/>
    <col min="2" max="2" width="28" customWidth="1"/>
    <col min="14" max="14" width="18.66406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22</v>
      </c>
      <c r="D7" s="37">
        <v>19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62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2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19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62</v>
      </c>
    </row>
    <row r="12" spans="2:16" x14ac:dyDescent="0.45">
      <c r="B12" s="9" t="s">
        <v>16</v>
      </c>
      <c r="C12" s="12"/>
      <c r="D12" s="12">
        <v>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10045</v>
      </c>
      <c r="D17" s="10">
        <f>D11*Params!$C$5*(1-Params!$C$3)-Params!$C$4</f>
        <v>8665</v>
      </c>
      <c r="E17" s="10">
        <f>E11*Params!$C$5*(1-Params!$C$3)-Params!$C$4</f>
        <v>9585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28295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45">
      <c r="B20" s="27" t="s">
        <v>2</v>
      </c>
      <c r="C20" s="28">
        <f t="shared" ref="C20:N20" si="1">SUM(C17:C18)</f>
        <v>10045</v>
      </c>
      <c r="D20" s="28">
        <f t="shared" si="1"/>
        <v>8665</v>
      </c>
      <c r="E20" s="28">
        <f t="shared" si="1"/>
        <v>9585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28295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5114.75</v>
      </c>
      <c r="D23" s="10">
        <v>5114.75</v>
      </c>
      <c r="E23" s="10">
        <v>5114.75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15344.25</v>
      </c>
    </row>
    <row r="24" spans="2:16" x14ac:dyDescent="0.45">
      <c r="B24" s="9" t="s">
        <v>8</v>
      </c>
      <c r="C24" s="10">
        <f>1098.03+1829.35</f>
        <v>2927.38</v>
      </c>
      <c r="D24" s="10">
        <f>1098.03+1827.13</f>
        <v>2925.16</v>
      </c>
      <c r="E24" s="10">
        <f>1098.03+1831.55</f>
        <v>2929.58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8782.119999999999</v>
      </c>
    </row>
    <row r="25" spans="2:16" x14ac:dyDescent="0.45">
      <c r="B25" s="55" t="s">
        <v>40</v>
      </c>
      <c r="C25" s="10">
        <v>761.92</v>
      </c>
      <c r="D25" s="10">
        <v>616.79999999999995</v>
      </c>
      <c r="E25" s="10">
        <v>671.2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2049.92</v>
      </c>
    </row>
    <row r="26" spans="2:16" x14ac:dyDescent="0.45">
      <c r="B26" s="55" t="s">
        <v>44</v>
      </c>
      <c r="C26" s="64"/>
      <c r="D26" s="64">
        <f>29.29+187.87</f>
        <v>217.16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>SUM(C26:N26)</f>
        <v>217.16</v>
      </c>
    </row>
    <row r="27" spans="2:16" x14ac:dyDescent="0.45">
      <c r="B27" s="8" t="s">
        <v>3</v>
      </c>
      <c r="C27" s="44">
        <f>SUM(C23:C25)</f>
        <v>8804.0499999999993</v>
      </c>
      <c r="D27" s="44">
        <f>SUM(D23:D26)</f>
        <v>8873.869999999999</v>
      </c>
      <c r="E27" s="44">
        <f>SUM(E23:E25)</f>
        <v>8715.5300000000007</v>
      </c>
      <c r="F27" s="44">
        <f t="shared" ref="F27:N27" si="2">SUM(F23:F26)</f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26393.449999999997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1240.9500000000007</v>
      </c>
      <c r="D29" s="47">
        <f t="shared" si="3"/>
        <v>-208.86999999999898</v>
      </c>
      <c r="E29" s="47">
        <f t="shared" si="3"/>
        <v>869.46999999999935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1901.5500000000011</v>
      </c>
    </row>
    <row r="31" spans="2:16" x14ac:dyDescent="0.45">
      <c r="B31" s="62" t="s">
        <v>37</v>
      </c>
      <c r="C31" s="54">
        <v>1680</v>
      </c>
      <c r="D31" s="54">
        <v>1520</v>
      </c>
      <c r="E31" s="54">
        <v>1680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4880</v>
      </c>
    </row>
    <row r="32" spans="2:16" x14ac:dyDescent="0.45">
      <c r="B32" s="62" t="s">
        <v>38</v>
      </c>
      <c r="C32" s="54">
        <v>761.92</v>
      </c>
      <c r="D32" s="54">
        <v>616.79999999999995</v>
      </c>
      <c r="E32" s="54">
        <v>671.2</v>
      </c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2049.92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'2023'!P27+'2024'!P29</f>
        <v>1630.6100000000033</v>
      </c>
    </row>
    <row r="4" spans="2:3" ht="16.899999999999999" customHeight="1" x14ac:dyDescent="0.45">
      <c r="B4" s="38" t="s">
        <v>39</v>
      </c>
      <c r="C4" s="40">
        <f>'2023'!P12+'2024'!P12</f>
        <v>15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2024-04-05T03:15:53Z</dcterms:modified>
</cp:coreProperties>
</file>