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162583E0-0D63-4EDF-B33E-57CD244A5E09}" xr6:coauthVersionLast="47" xr6:coauthVersionMax="47" xr10:uidLastSave="{00000000-0000-0000-0000-000000000000}"/>
  <bookViews>
    <workbookView xWindow="-98" yWindow="-98" windowWidth="22695" windowHeight="14476" activeTab="3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'2023'!$B$31</definedName>
    <definedName name="FRAIS_KM" localSheetId="1">'2024'!$B$34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'2023'!$B$30</definedName>
    <definedName name="NOMBRE_KM" localSheetId="1">'2024'!$B$33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'2024'!$B$31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'2023'!$B$26</definedName>
    <definedName name="TOTAL_SORTIES" localSheetId="1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C3" i="13"/>
  <c r="P29" i="15"/>
  <c r="P34" i="15" l="1"/>
  <c r="P33" i="15"/>
  <c r="N27" i="15"/>
  <c r="M27" i="15"/>
  <c r="L27" i="15"/>
  <c r="K27" i="15"/>
  <c r="J27" i="15"/>
  <c r="I27" i="15"/>
  <c r="H27" i="15"/>
  <c r="G27" i="15"/>
  <c r="F27" i="15"/>
  <c r="E27" i="15"/>
  <c r="P25" i="15"/>
  <c r="P24" i="15"/>
  <c r="D23" i="15"/>
  <c r="D27" i="15" s="1"/>
  <c r="C23" i="15"/>
  <c r="P22" i="15"/>
  <c r="N19" i="15"/>
  <c r="N31" i="15" s="1"/>
  <c r="M19" i="15"/>
  <c r="L19" i="15"/>
  <c r="K19" i="15"/>
  <c r="K31" i="15" s="1"/>
  <c r="J19" i="15"/>
  <c r="I19" i="15"/>
  <c r="I31" i="15" s="1"/>
  <c r="H19" i="15"/>
  <c r="H31" i="15" s="1"/>
  <c r="G19" i="15"/>
  <c r="F19" i="15"/>
  <c r="F31" i="15" s="1"/>
  <c r="E19" i="15"/>
  <c r="P18" i="15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F28" i="14"/>
  <c r="D28" i="14"/>
  <c r="K26" i="14"/>
  <c r="I26" i="14"/>
  <c r="H26" i="14"/>
  <c r="G26" i="14"/>
  <c r="F26" i="14"/>
  <c r="E26" i="14"/>
  <c r="D26" i="14"/>
  <c r="C26" i="14"/>
  <c r="P25" i="14"/>
  <c r="P24" i="14"/>
  <c r="N23" i="14"/>
  <c r="N26" i="14" s="1"/>
  <c r="M23" i="14"/>
  <c r="M26" i="14" s="1"/>
  <c r="L23" i="14"/>
  <c r="L26" i="14" s="1"/>
  <c r="K23" i="14"/>
  <c r="J23" i="14"/>
  <c r="J26" i="14" s="1"/>
  <c r="P22" i="14"/>
  <c r="M19" i="14"/>
  <c r="M28" i="14" s="1"/>
  <c r="I19" i="14"/>
  <c r="I28" i="14" s="1"/>
  <c r="H19" i="14"/>
  <c r="H28" i="14" s="1"/>
  <c r="G19" i="14"/>
  <c r="G28" i="14" s="1"/>
  <c r="F19" i="14"/>
  <c r="E19" i="14"/>
  <c r="E28" i="14" s="1"/>
  <c r="D19" i="14"/>
  <c r="C19" i="14"/>
  <c r="C28" i="14" s="1"/>
  <c r="P18" i="14"/>
  <c r="N17" i="14"/>
  <c r="N19" i="14" s="1"/>
  <c r="N28" i="14" s="1"/>
  <c r="M17" i="14"/>
  <c r="L17" i="14"/>
  <c r="L19" i="14" s="1"/>
  <c r="L28" i="14" s="1"/>
  <c r="K17" i="14"/>
  <c r="K19" i="14" s="1"/>
  <c r="K28" i="14" s="1"/>
  <c r="J17" i="14"/>
  <c r="J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P8" i="14" s="1"/>
  <c r="D8" i="14"/>
  <c r="C8" i="14"/>
  <c r="P7" i="14"/>
  <c r="P6" i="14"/>
  <c r="G31" i="15" l="1"/>
  <c r="P23" i="15"/>
  <c r="E31" i="15"/>
  <c r="M31" i="15"/>
  <c r="C27" i="15"/>
  <c r="P27" i="15" s="1"/>
  <c r="J31" i="15"/>
  <c r="P8" i="15"/>
  <c r="L31" i="15"/>
  <c r="P19" i="15"/>
  <c r="P26" i="14"/>
  <c r="J28" i="14"/>
  <c r="P28" i="14" s="1"/>
  <c r="D31" i="15"/>
  <c r="P23" i="14"/>
  <c r="P19" i="14"/>
  <c r="P17" i="15"/>
  <c r="P17" i="14"/>
  <c r="C31" i="15" l="1"/>
  <c r="P31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6" authorId="0" shapeId="0" xr:uid="{24BC2130-28E0-4D7E-B75F-1385B63CA9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375 EUROS en Janvier et 375 EUROS en Février</t>
        </r>
      </text>
    </comment>
  </commentList>
</comments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<sst xmlns="http://schemas.openxmlformats.org/spreadsheetml/2006/main" count="83" uniqueCount="45">
  <si>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</si>
  <si>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</si>
  <si>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</si>
  <si>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</si>
  <si>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</si>
  <si>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</si>
  <si>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</si>
  <si>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</si>
  <si>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</si>
  <si>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</si>
  <si>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</si>
  <si>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</si>
  <si>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</si>
  <si>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</si>
  <si>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</si>
  <si>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</si>
  <si>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</si>
  <si>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</si>
  <si>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</si>
  <si>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</si>
  <si>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</si>
  <si>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</si>
  <si>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</si>
  <si>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</si>
  <si>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</si>
  <si>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</si>
  <si>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</si>
  <si>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</si>
  <si>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</si>
  <si>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</si>
  <si>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</si>
  <si>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</si>
  <si>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</si>
  <si>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</si>
  <si>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</si>
  <si>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</si>
  <si>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</si>
  <si>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</si>
  <si>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</si>
  <si>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</si>
  <si>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</si>
  <si>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</si>
  <si>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</si>
  <si>
    <t>Acompte versé</t>
  </si>
  <si>
    <t>Acompte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</si>
</sst>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1" fillId="0" borderId="6" xfId="0" applyFont="1" applyFill="1" applyBorder="1"/>
    <xf numFmtId="4" fontId="1" fillId="0" borderId="1" xfId="0" applyNumberFormat="1" applyFont="1" applyFill="1" applyBorder="1"/>
    <xf numFmtId="4" fontId="0" fillId="0" borderId="0" xfId="0" applyNumberFormat="1" applyFill="1"/>
    <xf numFmtId="4" fontId="1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A3" workbookViewId="0">
      <selection activeCell="B37" sqref="B37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11</v>
      </c>
      <c r="O6" s="36"/>
      <c r="P6" s="57">
        <f>SUM(C6:N6)</f>
        <v>87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>
        <v>16</v>
      </c>
      <c r="K7" s="37">
        <v>8</v>
      </c>
      <c r="L7" s="37">
        <v>22</v>
      </c>
      <c r="M7" s="37">
        <v>21</v>
      </c>
      <c r="N7" s="37">
        <v>20</v>
      </c>
      <c r="O7" s="36"/>
      <c r="P7" s="57">
        <f>SUM(C7:N7)</f>
        <v>87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-3</v>
      </c>
      <c r="K8" s="63">
        <f t="shared" si="0"/>
        <v>-11</v>
      </c>
      <c r="L8" s="63">
        <f t="shared" si="0"/>
        <v>3</v>
      </c>
      <c r="M8" s="63">
        <f t="shared" si="0"/>
        <v>2</v>
      </c>
      <c r="N8" s="63">
        <f t="shared" si="0"/>
        <v>9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16.5</v>
      </c>
      <c r="K11" s="11">
        <v>8</v>
      </c>
      <c r="L11" s="11">
        <v>22</v>
      </c>
      <c r="M11" s="11">
        <v>21</v>
      </c>
      <c r="N11" s="11">
        <v>20</v>
      </c>
      <c r="P11" s="58">
        <f>SUM(C11:N11)</f>
        <v>87.5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5.5</v>
      </c>
      <c r="K12" s="12">
        <v>13</v>
      </c>
      <c r="L12" s="12"/>
      <c r="M12" s="12"/>
      <c r="N12" s="12"/>
      <c r="P12" s="58">
        <f>SUM(C12:N12)</f>
        <v>18.5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1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7515</v>
      </c>
      <c r="K17" s="10">
        <f>K11*Params!$C$5*(1-Params!$C$3)-Params!$C$4</f>
        <v>3605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N11*Params!$C$5*(1-Params!$C$3)-Params!$C$4</f>
        <v>9125</v>
      </c>
      <c r="O17" s="4"/>
      <c r="P17" s="41">
        <f>SUM(C17:N17)</f>
        <v>39875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750</v>
      </c>
      <c r="N18" s="10"/>
      <c r="O18" s="4"/>
      <c r="P18" s="41">
        <f>SUM(C18:N18)</f>
        <v>750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7515</v>
      </c>
      <c r="K19" s="28">
        <f t="shared" si="1"/>
        <v>3605</v>
      </c>
      <c r="L19" s="28">
        <f t="shared" si="1"/>
        <v>10045</v>
      </c>
      <c r="M19" s="28">
        <f t="shared" si="1"/>
        <v>10335</v>
      </c>
      <c r="N19" s="28">
        <f t="shared" si="1"/>
        <v>9125</v>
      </c>
      <c r="O19" s="5"/>
      <c r="P19" s="42">
        <f>SUM(C19:N19)</f>
        <v>40625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5285.8</v>
      </c>
      <c r="K22" s="10">
        <v>5285.8</v>
      </c>
      <c r="L22" s="10">
        <v>5285.8</v>
      </c>
      <c r="M22" s="10">
        <v>5285.8</v>
      </c>
      <c r="N22" s="10">
        <v>5200.67</v>
      </c>
      <c r="O22" s="4"/>
      <c r="P22" s="43">
        <f>SUM(C22:N22)</f>
        <v>26343.870000000003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1092.2+1850.91</f>
        <v>2943.11</v>
      </c>
      <c r="K23" s="10">
        <f>1092.2+1865.37</f>
        <v>2957.5699999999997</v>
      </c>
      <c r="L23" s="10">
        <f>1092.2+1885.11</f>
        <v>2977.31</v>
      </c>
      <c r="M23" s="10">
        <f>1092.2+1850.91</f>
        <v>2943.11</v>
      </c>
      <c r="N23" s="10">
        <f>1082.29+1823.32</f>
        <v>2905.6099999999997</v>
      </c>
      <c r="O23" s="4"/>
      <c r="P23" s="43">
        <f>SUM(C23:N23)</f>
        <v>14726.71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403.45</v>
      </c>
      <c r="K24" s="10">
        <v>242.8</v>
      </c>
      <c r="L24" s="10">
        <v>492.7</v>
      </c>
      <c r="M24" s="10">
        <v>474.85</v>
      </c>
      <c r="N24" s="10">
        <v>474.85</v>
      </c>
      <c r="O24" s="4"/>
      <c r="P24" s="43">
        <f>SUM(C24:N24)</f>
        <v>2088.65</v>
      </c>
    </row>
    <row r="25" spans="2:16" x14ac:dyDescent="0.45">
      <c r="B25" s="55" t="s">
        <v>41</v>
      </c>
      <c r="C25" s="64"/>
      <c r="D25" s="64"/>
      <c r="E25" s="64"/>
      <c r="F25" s="64"/>
      <c r="G25" s="64"/>
      <c r="H25" s="64"/>
      <c r="I25" s="64"/>
      <c r="J25" s="64">
        <v>749.17</v>
      </c>
      <c r="K25" s="64"/>
      <c r="L25" s="64"/>
      <c r="M25" s="64"/>
      <c r="N25" s="64"/>
      <c r="O25" s="4"/>
      <c r="P25" s="43">
        <f>SUM(C25:N25)</f>
        <v>749.17</v>
      </c>
    </row>
    <row r="26" spans="2:16" x14ac:dyDescent="0.45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9381.5300000000007</v>
      </c>
      <c r="K26" s="44">
        <f t="shared" si="2"/>
        <v>8486.1699999999983</v>
      </c>
      <c r="L26" s="44">
        <f t="shared" si="2"/>
        <v>8755.8100000000013</v>
      </c>
      <c r="M26" s="44">
        <f t="shared" si="2"/>
        <v>8703.76</v>
      </c>
      <c r="N26" s="44">
        <f t="shared" si="2"/>
        <v>8581.1299999999992</v>
      </c>
      <c r="O26" s="4"/>
      <c r="P26" s="60">
        <f>SUM(C26:N26)</f>
        <v>43908.399999999994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-1866.5300000000007</v>
      </c>
      <c r="K28" s="47">
        <f t="shared" si="3"/>
        <v>-4881.1699999999983</v>
      </c>
      <c r="L28" s="47">
        <f t="shared" si="3"/>
        <v>1289.1899999999987</v>
      </c>
      <c r="M28" s="47">
        <f t="shared" si="3"/>
        <v>1631.2399999999998</v>
      </c>
      <c r="N28" s="47">
        <f t="shared" si="3"/>
        <v>543.8700000000008</v>
      </c>
      <c r="P28" s="59">
        <f>SUM(C28:N28)</f>
        <v>-3283.3999999999996</v>
      </c>
    </row>
    <row r="30" spans="2:16" x14ac:dyDescent="0.45">
      <c r="B30" s="62" t="s">
        <v>37</v>
      </c>
      <c r="C30" s="54"/>
      <c r="D30" s="54"/>
      <c r="E30" s="54"/>
      <c r="F30" s="54"/>
      <c r="G30" s="54"/>
      <c r="H30" s="54"/>
      <c r="I30" s="54"/>
      <c r="J30" s="54">
        <v>850</v>
      </c>
      <c r="K30" s="54">
        <v>400</v>
      </c>
      <c r="L30" s="54">
        <v>1100</v>
      </c>
      <c r="M30" s="54">
        <v>1050</v>
      </c>
      <c r="N30" s="54">
        <v>1000</v>
      </c>
      <c r="P30" s="61">
        <f>SUM(C30:N30)</f>
        <v>4400</v>
      </c>
    </row>
    <row r="31" spans="2:16" x14ac:dyDescent="0.45">
      <c r="B31" s="62" t="s">
        <v>38</v>
      </c>
      <c r="C31" s="54"/>
      <c r="D31" s="54"/>
      <c r="E31" s="54"/>
      <c r="F31" s="54"/>
      <c r="G31" s="54"/>
      <c r="H31" s="54"/>
      <c r="I31" s="54"/>
      <c r="J31" s="54">
        <v>403.45</v>
      </c>
      <c r="K31" s="54">
        <v>242.8</v>
      </c>
      <c r="L31" s="54">
        <v>492.7</v>
      </c>
      <c r="M31" s="54">
        <v>474.85</v>
      </c>
      <c r="N31" s="54">
        <v>474.85</v>
      </c>
      <c r="P31" s="61">
        <f>SUM(C31:N31)</f>
        <v>2088.65</v>
      </c>
    </row>
    <row r="33" spans="16:16" x14ac:dyDescent="0.45">
      <c r="P33"/>
    </row>
    <row r="34" spans="16:16" x14ac:dyDescent="0.45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1486E-EC44-47C2-BF26-D3CC9680C390}">
  <dimension ref="B1:P34"/>
  <sheetViews>
    <sheetView topLeftCell="A3" workbookViewId="0">
      <selection activeCell="C27" sqref="C27"/>
    </sheetView>
  </sheetViews>
  <sheetFormatPr baseColWidth="10" defaultRowHeight="14.25" x14ac:dyDescent="0.45"/>
  <cols>
    <col min="1" max="1" width="3" customWidth="1"/>
    <col min="2" max="2" width="28" customWidth="1"/>
    <col min="14" max="14" width="18.7304687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45">
      <c r="B7" s="9" t="s">
        <v>21</v>
      </c>
      <c r="C7" s="37">
        <v>22</v>
      </c>
      <c r="D7" s="37">
        <v>21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43</v>
      </c>
    </row>
    <row r="8" spans="2:16" x14ac:dyDescent="0.45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43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10045</v>
      </c>
      <c r="D17" s="10">
        <f>D11*Params!$C$5*(1-Params!$C$3)-Params!$C$4</f>
        <v>9585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19630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10045</v>
      </c>
      <c r="D19" s="28">
        <f t="shared" si="1"/>
        <v>9585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19630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4901.79</v>
      </c>
      <c r="D22" s="10">
        <v>4901.79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9803.58</v>
      </c>
    </row>
    <row r="23" spans="2:16" x14ac:dyDescent="0.45">
      <c r="B23" s="9" t="s">
        <v>8</v>
      </c>
      <c r="C23" s="10">
        <f>1105.77+1867.57</f>
        <v>2973.34</v>
      </c>
      <c r="D23" s="10">
        <f>1105.77+1867.57</f>
        <v>2973.34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5946.68</v>
      </c>
    </row>
    <row r="24" spans="2:16" x14ac:dyDescent="0.45">
      <c r="B24" s="55" t="s">
        <v>40</v>
      </c>
      <c r="C24" s="10">
        <v>475.2</v>
      </c>
      <c r="D24" s="10">
        <v>474.85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950.05</v>
      </c>
    </row>
    <row r="25" spans="2:16" x14ac:dyDescent="0.45">
      <c r="B25" s="55" t="s">
        <v>41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45">
      <c r="B26" s="55" t="s">
        <v>43</v>
      </c>
      <c r="C26" s="10">
        <v>750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/>
    </row>
    <row r="27" spans="2:16" x14ac:dyDescent="0.45">
      <c r="B27" s="8" t="s">
        <v>3</v>
      </c>
      <c r="C27" s="44">
        <f>SUM(C22:C26)</f>
        <v>9100.33</v>
      </c>
      <c r="D27" s="44">
        <f t="shared" ref="D27:N27" si="2">SUM(D22:D25)</f>
        <v>8349.98</v>
      </c>
      <c r="E27" s="44">
        <f t="shared" si="2"/>
        <v>0</v>
      </c>
      <c r="F27" s="44">
        <f t="shared" si="2"/>
        <v>0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0">
        <f>SUM(C27:N27)</f>
        <v>17450.309999999998</v>
      </c>
    </row>
    <row r="28" spans="2:16" s="77" customFormat="1" x14ac:dyDescent="0.45"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/>
      <c r="P28" s="76"/>
    </row>
    <row r="29" spans="2:16" x14ac:dyDescent="0.45">
      <c r="B29" s="70" t="s">
        <v>44</v>
      </c>
      <c r="C29" s="71">
        <v>375</v>
      </c>
      <c r="D29" s="71">
        <v>375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  <c r="P29" s="72">
        <f>SUM(C29:N29)</f>
        <v>750</v>
      </c>
    </row>
    <row r="30" spans="2:16" s="77" customFormat="1" x14ac:dyDescent="0.45"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P30" s="80"/>
    </row>
    <row r="31" spans="2:16" x14ac:dyDescent="0.45">
      <c r="B31" s="46" t="s">
        <v>36</v>
      </c>
      <c r="C31" s="47">
        <f t="shared" ref="C31:N31" si="3">C19-C27</f>
        <v>944.67000000000007</v>
      </c>
      <c r="D31" s="47">
        <f t="shared" si="3"/>
        <v>1235.0200000000004</v>
      </c>
      <c r="E31" s="47">
        <f t="shared" si="3"/>
        <v>0</v>
      </c>
      <c r="F31" s="47">
        <f t="shared" si="3"/>
        <v>0</v>
      </c>
      <c r="G31" s="47">
        <f t="shared" si="3"/>
        <v>0</v>
      </c>
      <c r="H31" s="47">
        <f t="shared" si="3"/>
        <v>0</v>
      </c>
      <c r="I31" s="47">
        <f t="shared" si="3"/>
        <v>0</v>
      </c>
      <c r="J31" s="47">
        <f t="shared" si="3"/>
        <v>0</v>
      </c>
      <c r="K31" s="47">
        <f t="shared" si="3"/>
        <v>0</v>
      </c>
      <c r="L31" s="47">
        <f t="shared" si="3"/>
        <v>0</v>
      </c>
      <c r="M31" s="47">
        <f t="shared" si="3"/>
        <v>0</v>
      </c>
      <c r="N31" s="47">
        <f t="shared" si="3"/>
        <v>0</v>
      </c>
      <c r="P31" s="59">
        <f>SUM(C31:N31)</f>
        <v>2179.6900000000005</v>
      </c>
    </row>
    <row r="33" spans="2:16" x14ac:dyDescent="0.45">
      <c r="B33" s="62" t="s">
        <v>37</v>
      </c>
      <c r="C33" s="54">
        <v>1100</v>
      </c>
      <c r="D33" s="54">
        <v>1050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P33" s="61">
        <f>SUM(C33:N33)</f>
        <v>2150</v>
      </c>
    </row>
    <row r="34" spans="2:16" x14ac:dyDescent="0.45">
      <c r="B34" s="62" t="s">
        <v>38</v>
      </c>
      <c r="C34" s="54">
        <v>475.2</v>
      </c>
      <c r="D34" s="54">
        <v>474.85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P34" s="61">
        <f>SUM(C34:N34)</f>
        <v>950.05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42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'2023'!P28+'2024'!P31</f>
        <v>-1103.7099999999991</v>
      </c>
    </row>
    <row r="4" spans="2:3" ht="16.899999999999999" customHeight="1" x14ac:dyDescent="0.45">
      <c r="B4" s="38" t="s">
        <v>39</v>
      </c>
      <c r="C4" s="40">
        <f>'2023'!P12+'2024'!P12</f>
        <v>18.5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2024-03-04T17:31:48Z</dcterms:modified>
</cp:coreProperties>
</file>