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57D4FBE-C3BA-4521-82B6-5E90F32A0B68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FRAIS_KM">'2024'!$B$30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>'2024'!$B$29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'2023'!$B$26</definedName>
    <definedName name="SOLDE" localSheetId="2">'2024'!$B$27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 localSheetId="2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5" i="16" l="1"/>
  <c r="E27" i="16" s="1"/>
  <c r="F25" i="16"/>
  <c r="F27" i="16" s="1"/>
  <c r="G25" i="16"/>
  <c r="H25" i="16"/>
  <c r="I25" i="16"/>
  <c r="J25" i="16"/>
  <c r="K25" i="16"/>
  <c r="L25" i="16"/>
  <c r="M25" i="16"/>
  <c r="M27" i="16" s="1"/>
  <c r="N25" i="16"/>
  <c r="N27" i="16" s="1"/>
  <c r="P30" i="16"/>
  <c r="P29" i="16"/>
  <c r="C25" i="16"/>
  <c r="P24" i="16"/>
  <c r="D23" i="16"/>
  <c r="D25" i="16" s="1"/>
  <c r="C23" i="16"/>
  <c r="P23" i="16" s="1"/>
  <c r="P22" i="16"/>
  <c r="N19" i="16"/>
  <c r="M19" i="16"/>
  <c r="L19" i="16"/>
  <c r="L27" i="16" s="1"/>
  <c r="K19" i="16"/>
  <c r="K27" i="16" s="1"/>
  <c r="J19" i="16"/>
  <c r="J27" i="16" s="1"/>
  <c r="I19" i="16"/>
  <c r="I27" i="16" s="1"/>
  <c r="H19" i="16"/>
  <c r="H27" i="16" s="1"/>
  <c r="G19" i="16"/>
  <c r="G27" i="16" s="1"/>
  <c r="F19" i="16"/>
  <c r="E19" i="16"/>
  <c r="D19" i="16"/>
  <c r="D27" i="16" s="1"/>
  <c r="P18" i="16"/>
  <c r="D17" i="16"/>
  <c r="C17" i="16"/>
  <c r="P17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N24" i="15"/>
  <c r="M24" i="15"/>
  <c r="I24" i="15"/>
  <c r="H24" i="15"/>
  <c r="F24" i="15"/>
  <c r="E24" i="15"/>
  <c r="N23" i="15"/>
  <c r="M23" i="15"/>
  <c r="L23" i="15"/>
  <c r="L24" i="15" s="1"/>
  <c r="K23" i="15"/>
  <c r="K24" i="15" s="1"/>
  <c r="J23" i="15"/>
  <c r="J24" i="15" s="1"/>
  <c r="I23" i="15"/>
  <c r="H23" i="15"/>
  <c r="G23" i="15"/>
  <c r="G24" i="15" s="1"/>
  <c r="F23" i="15"/>
  <c r="E23" i="15"/>
  <c r="D23" i="15"/>
  <c r="D24" i="15" s="1"/>
  <c r="C23" i="15"/>
  <c r="C24" i="15" s="1"/>
  <c r="P22" i="15"/>
  <c r="L19" i="15"/>
  <c r="K19" i="15"/>
  <c r="I19" i="15"/>
  <c r="I26" i="15" s="1"/>
  <c r="H19" i="15"/>
  <c r="H26" i="15" s="1"/>
  <c r="C19" i="15"/>
  <c r="P18" i="15"/>
  <c r="N17" i="15"/>
  <c r="N19" i="15" s="1"/>
  <c r="N26" i="15" s="1"/>
  <c r="M17" i="15"/>
  <c r="M19" i="15" s="1"/>
  <c r="M26" i="15" s="1"/>
  <c r="L17" i="15"/>
  <c r="K17" i="15"/>
  <c r="J17" i="15"/>
  <c r="J19" i="15" s="1"/>
  <c r="I17" i="15"/>
  <c r="H17" i="15"/>
  <c r="G17" i="15"/>
  <c r="G19" i="15" s="1"/>
  <c r="G26" i="15" s="1"/>
  <c r="F17" i="15"/>
  <c r="F19" i="15" s="1"/>
  <c r="F26" i="15" s="1"/>
  <c r="E17" i="15"/>
  <c r="E19" i="15" s="1"/>
  <c r="E26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N26" i="14"/>
  <c r="I26" i="14"/>
  <c r="G26" i="14"/>
  <c r="F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N23" i="14"/>
  <c r="P23" i="14" s="1"/>
  <c r="P22" i="14"/>
  <c r="N19" i="14"/>
  <c r="M19" i="14"/>
  <c r="M26" i="14" s="1"/>
  <c r="L19" i="14"/>
  <c r="L26" i="14" s="1"/>
  <c r="K19" i="14"/>
  <c r="K26" i="14" s="1"/>
  <c r="J19" i="14"/>
  <c r="J26" i="14" s="1"/>
  <c r="I19" i="14"/>
  <c r="H19" i="14"/>
  <c r="H26" i="14" s="1"/>
  <c r="G19" i="14"/>
  <c r="F19" i="14"/>
  <c r="E19" i="14"/>
  <c r="E26" i="14" s="1"/>
  <c r="D19" i="14"/>
  <c r="D26" i="14" s="1"/>
  <c r="C19" i="14"/>
  <c r="C26" i="14" s="1"/>
  <c r="P18" i="14"/>
  <c r="P17" i="14"/>
  <c r="N17" i="14"/>
  <c r="P14" i="14"/>
  <c r="P13" i="14"/>
  <c r="P12" i="14"/>
  <c r="C4" i="13" s="1"/>
  <c r="P11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4" i="15" l="1"/>
  <c r="C26" i="15"/>
  <c r="J26" i="15"/>
  <c r="P26" i="14"/>
  <c r="K26" i="15"/>
  <c r="D26" i="15"/>
  <c r="L26" i="15"/>
  <c r="P25" i="16"/>
  <c r="P17" i="15"/>
  <c r="P19" i="15"/>
  <c r="C19" i="16"/>
  <c r="P19" i="14"/>
  <c r="P23" i="15"/>
  <c r="C27" i="16" l="1"/>
  <c r="P27" i="16" s="1"/>
  <c r="P19" i="16"/>
  <c r="P26" i="15"/>
  <c r="C3" i="13" s="1"/>
</calcChain>
</file>

<file path=xl/sharedStrings.xml><?xml version="1.0" encoding="utf-8"?>
<sst xmlns="http://schemas.openxmlformats.org/spreadsheetml/2006/main" count="109" uniqueCount="42">
  <si>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</si>
  <si>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</si>
  <si>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</si>
  <si>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</si>
  <si>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</si>
  <si>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</si>
  <si>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</si>
  <si>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</si>
  <si>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</si>
  <si>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</si>
  <si>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</si>
  <si>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</si>
  <si>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</si>
  <si>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</si>
  <si>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</si>
  <si>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</si>
  <si>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</si>
  <si>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</si>
  <si>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</si>
  <si>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</si>
  <si>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</si>
  <si>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</si>
  <si>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</si>
  <si>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</si>
  <si>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</si>
  <si>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</si>
  <si>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</si>
  <si>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</si>
  <si>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</si>
  <si>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</si>
  <si>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</si>
  <si>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</si>
  <si>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</si>
  <si>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</si>
  <si>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</si>
  <si>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</si>
  <si>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</si>
  <si>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</si>
  <si>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</si>
  <si>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Nombre de km</t>
  </si>
  <si>
    <t xml:space="preserve">Frais km </t>
  </si>
  <si>
    <t>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</si>
</sst>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1</v>
      </c>
      <c r="O6" s="31"/>
      <c r="P6" s="52">
        <f>SUM(C6:N6)</f>
        <v>221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>
        <v>19</v>
      </c>
      <c r="I7" s="33">
        <v>17</v>
      </c>
      <c r="J7" s="33">
        <v>21</v>
      </c>
      <c r="K7" s="33">
        <v>18</v>
      </c>
      <c r="L7" s="33">
        <v>20</v>
      </c>
      <c r="M7" s="33">
        <v>18</v>
      </c>
      <c r="N7" s="33">
        <v>18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-1</v>
      </c>
      <c r="I8" s="32">
        <f t="shared" si="0"/>
        <v>-3</v>
      </c>
      <c r="J8" s="32">
        <f t="shared" si="0"/>
        <v>1</v>
      </c>
      <c r="K8" s="32">
        <f t="shared" si="0"/>
        <v>-2</v>
      </c>
      <c r="L8" s="32">
        <f t="shared" si="0"/>
        <v>0</v>
      </c>
      <c r="M8" s="32">
        <f t="shared" si="0"/>
        <v>-2</v>
      </c>
      <c r="N8" s="32">
        <f t="shared" si="0"/>
        <v>17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>
        <v>19</v>
      </c>
      <c r="I11" s="10">
        <v>17</v>
      </c>
      <c r="J11" s="10">
        <v>21</v>
      </c>
      <c r="K11" s="10">
        <v>18</v>
      </c>
      <c r="L11" s="10">
        <v>20</v>
      </c>
      <c r="M11" s="10">
        <v>17.5</v>
      </c>
      <c r="N11" s="10">
        <v>18</v>
      </c>
      <c r="P11" s="53">
        <f>SUM(C11:N11)</f>
        <v>220.5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>
        <v>10</v>
      </c>
      <c r="H12" s="11">
        <v>3</v>
      </c>
      <c r="I12" s="11">
        <v>3</v>
      </c>
      <c r="J12" s="11">
        <v>1</v>
      </c>
      <c r="K12" s="11">
        <v>1</v>
      </c>
      <c r="L12" s="11">
        <v>2</v>
      </c>
      <c r="M12" s="11">
        <v>0</v>
      </c>
      <c r="N12" s="11">
        <v>0</v>
      </c>
      <c r="P12" s="53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>
        <v>2</v>
      </c>
      <c r="L13" s="11"/>
      <c r="M13" s="11">
        <v>3.5</v>
      </c>
      <c r="N13" s="11">
        <v>2</v>
      </c>
      <c r="P13" s="53">
        <f>SUM(C13:N13)</f>
        <v>7.5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>
        <f>H11*Params!$C$5*(1-Params!$C$3)-Params!$C$4</f>
        <v>7965.8</v>
      </c>
      <c r="I17" s="9">
        <f>I11*Params!$C$5*(1-Params!$C$3)-Params!$C$4</f>
        <v>7119.4000000000005</v>
      </c>
      <c r="J17" s="9">
        <f>J11*Params!$C$5*(1-Params!$C$3)-Params!$C$4</f>
        <v>8812.2000000000007</v>
      </c>
      <c r="K17" s="9">
        <f>K11*Params!$C$5*(1-Params!$C$3)-Params!$C$4</f>
        <v>7542.6</v>
      </c>
      <c r="L17" s="9">
        <f>L11*Params!$C$5*(1-Params!$C$3)-Params!$C$4</f>
        <v>8389</v>
      </c>
      <c r="M17" s="9">
        <f>M11*Params!$C$5*(1-Params!$C$3)-Params!$C$4</f>
        <v>7331</v>
      </c>
      <c r="N17" s="9">
        <f>N11*Params!$C$5*(1-Params!$C$3)-Params!$C$4</f>
        <v>7542.6</v>
      </c>
      <c r="O17" s="4"/>
      <c r="P17" s="37">
        <f>SUM(C17:N17)</f>
        <v>92415.60000000002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7965.8</v>
      </c>
      <c r="I19" s="25">
        <f t="shared" si="1"/>
        <v>7119.4000000000005</v>
      </c>
      <c r="J19" s="25">
        <f t="shared" si="1"/>
        <v>8812.2000000000007</v>
      </c>
      <c r="K19" s="25">
        <f t="shared" si="1"/>
        <v>7542.6</v>
      </c>
      <c r="L19" s="25">
        <f t="shared" si="1"/>
        <v>8389</v>
      </c>
      <c r="M19" s="25">
        <f t="shared" si="1"/>
        <v>7331</v>
      </c>
      <c r="N19" s="25">
        <f t="shared" si="1"/>
        <v>7542.6</v>
      </c>
      <c r="O19" s="5"/>
      <c r="P19" s="38">
        <f>SUM(C19:N19)</f>
        <v>92415.60000000002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>
        <v>5307.32</v>
      </c>
      <c r="I22" s="9">
        <v>5307.32</v>
      </c>
      <c r="J22" s="9">
        <v>5307.32</v>
      </c>
      <c r="K22" s="9">
        <v>4839.6400000000003</v>
      </c>
      <c r="L22" s="9">
        <v>5307.32</v>
      </c>
      <c r="M22" s="9">
        <v>4504.1499999999996</v>
      </c>
      <c r="N22" s="9">
        <v>4637.5</v>
      </c>
      <c r="O22" s="4"/>
      <c r="P22" s="39">
        <f>SUM(C22:N22)</f>
        <v>61747.17</v>
      </c>
    </row>
    <row r="23" spans="2:16" x14ac:dyDescent="0.45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>
        <f>1079.35+1855.32</f>
        <v>2934.67</v>
      </c>
      <c r="I23" s="9">
        <f>1079.35+1836.9</f>
        <v>2916.25</v>
      </c>
      <c r="J23" s="9">
        <f>1079.35+1836.9</f>
        <v>2916.25</v>
      </c>
      <c r="K23" s="9">
        <f>986.7+1672.98</f>
        <v>2659.6800000000003</v>
      </c>
      <c r="L23" s="9">
        <f>1079.35+1831.65</f>
        <v>2911</v>
      </c>
      <c r="M23" s="9">
        <f>920.81+1562.23</f>
        <v>2483.04</v>
      </c>
      <c r="N23" s="9">
        <f>963.12+1604.8</f>
        <v>2567.92</v>
      </c>
      <c r="O23" s="4"/>
      <c r="P23" s="39">
        <f>SUM(C23:N23)</f>
        <v>33934.53</v>
      </c>
    </row>
    <row r="24" spans="2:16" x14ac:dyDescent="0.45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8241.99</v>
      </c>
      <c r="I24" s="40">
        <f t="shared" si="2"/>
        <v>8223.57</v>
      </c>
      <c r="J24" s="40">
        <f t="shared" si="2"/>
        <v>8223.57</v>
      </c>
      <c r="K24" s="40">
        <f t="shared" si="2"/>
        <v>7499.3200000000006</v>
      </c>
      <c r="L24" s="40">
        <f t="shared" si="2"/>
        <v>8218.32</v>
      </c>
      <c r="M24" s="40">
        <f t="shared" si="2"/>
        <v>6987.19</v>
      </c>
      <c r="N24" s="40">
        <f t="shared" si="2"/>
        <v>7205.42</v>
      </c>
      <c r="O24" s="4"/>
      <c r="P24" s="41">
        <f>SUM(C24:N24)</f>
        <v>95681.7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-276.1899999999996</v>
      </c>
      <c r="I26" s="44">
        <f t="shared" si="3"/>
        <v>-1104.1699999999992</v>
      </c>
      <c r="J26" s="44">
        <f t="shared" si="3"/>
        <v>588.63000000000102</v>
      </c>
      <c r="K26" s="44">
        <f t="shared" si="3"/>
        <v>43.279999999999745</v>
      </c>
      <c r="L26" s="44">
        <f t="shared" si="3"/>
        <v>170.68000000000029</v>
      </c>
      <c r="M26" s="44">
        <f t="shared" si="3"/>
        <v>343.8100000000004</v>
      </c>
      <c r="N26" s="44">
        <f t="shared" si="3"/>
        <v>337.18000000000029</v>
      </c>
      <c r="P26" s="54">
        <f>SUM(C26:N26)</f>
        <v>-3266.0999999999985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ABD7-083E-4B28-B87C-4215B766345B}">
  <dimension ref="B1:P30"/>
  <sheetViews>
    <sheetView tabSelected="1" workbookViewId="0">
      <selection activeCell="D25" sqref="D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14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33</v>
      </c>
    </row>
    <row r="7" spans="2:16" x14ac:dyDescent="0.45">
      <c r="B7" s="8" t="s">
        <v>20</v>
      </c>
      <c r="C7" s="33">
        <v>14</v>
      </c>
      <c r="D7" s="33">
        <v>16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-3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14</v>
      </c>
      <c r="D11" s="10">
        <v>16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30</v>
      </c>
    </row>
    <row r="12" spans="2:16" x14ac:dyDescent="0.45">
      <c r="B12" s="8" t="s">
        <v>15</v>
      </c>
      <c r="C12" s="11">
        <v>0</v>
      </c>
      <c r="D12" s="11">
        <v>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>
        <v>8</v>
      </c>
      <c r="D13" s="11">
        <v>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13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5849.8</v>
      </c>
      <c r="D17" s="9">
        <f>D11*Params!$C$5*(1-Params!$C$3)-Params!$C$4</f>
        <v>6696.2000000000007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12546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5849.8</v>
      </c>
      <c r="D19" s="25">
        <f t="shared" si="1"/>
        <v>6696.2000000000007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12546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3687.49</v>
      </c>
      <c r="D22" s="9">
        <v>3529.6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7217.09</v>
      </c>
    </row>
    <row r="23" spans="2:16" x14ac:dyDescent="0.45">
      <c r="B23" s="8" t="s">
        <v>8</v>
      </c>
      <c r="C23" s="9">
        <f>773.59+1294.64</f>
        <v>2068.23</v>
      </c>
      <c r="D23" s="9">
        <f>809.73+1303.48</f>
        <v>2113.21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4181.4400000000005</v>
      </c>
    </row>
    <row r="24" spans="2:16" x14ac:dyDescent="0.45">
      <c r="B24" s="63" t="s">
        <v>41</v>
      </c>
      <c r="C24" s="64"/>
      <c r="D24" s="64">
        <v>604.32000000000005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4"/>
      <c r="P24" s="39">
        <f>SUM(C24:N24)</f>
        <v>604.32000000000005</v>
      </c>
    </row>
    <row r="25" spans="2:16" x14ac:dyDescent="0.45">
      <c r="B25" s="7" t="s">
        <v>3</v>
      </c>
      <c r="C25" s="40">
        <f t="shared" ref="C25:N25" si="2">SUM(C22:C24)</f>
        <v>5755.7199999999993</v>
      </c>
      <c r="D25" s="40">
        <f t="shared" si="2"/>
        <v>6247.1299999999992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12002.849999999999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94.080000000000837</v>
      </c>
      <c r="D27" s="44">
        <f t="shared" si="3"/>
        <v>449.07000000000153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543.15000000000236</v>
      </c>
    </row>
    <row r="29" spans="2:16" x14ac:dyDescent="0.45">
      <c r="B29" s="60" t="s">
        <v>39</v>
      </c>
      <c r="C29" s="61"/>
      <c r="D29" s="61">
        <v>604.32000000000005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P29" s="62">
        <f>SUM(C29:N29)</f>
        <v>604.32000000000005</v>
      </c>
    </row>
    <row r="30" spans="2:16" x14ac:dyDescent="0.45">
      <c r="B30" s="60" t="s">
        <v>40</v>
      </c>
      <c r="C30" s="61"/>
      <c r="D30" s="61">
        <v>1280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P30" s="62">
        <f>SUM(C30:N30)</f>
        <v>1280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'2022'!P26+'2023'!P26</f>
        <v>-2456.0999999999985</v>
      </c>
    </row>
    <row r="4" spans="2:3" ht="16.899999999999999" customHeight="1" x14ac:dyDescent="0.45">
      <c r="B4" s="34" t="s">
        <v>26</v>
      </c>
      <c r="C4" s="36">
        <f>('2022'!P12)+('2023'!P12)+('2024'!P12)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2024-03-04T17:07:02Z</dcterms:modified>
</cp:coreProperties>
</file>