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2\Normal\"/>
    </mc:Choice>
  </mc:AlternateContent>
  <xr:revisionPtr revIDLastSave="0" documentId="13_ncr:1_{A190EBB5-0605-468D-9C16-EDF3605E04F4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2023" sheetId="14" r:id="rId1"/>
    <sheet name="2024" sheetId="15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FRAIS_KM" localSheetId="0">'2023'!$B$30</definedName>
    <definedName name="FRAIS_KM" localSheetId="1">'2024'!$B$30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MBRE_KM" localSheetId="0">'2023'!$B$29</definedName>
    <definedName name="NOMBRE_KM" localSheetId="1">'2024'!$B$29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'2023'!$B$27</definedName>
    <definedName name="SOLDE" localSheetId="1">'2024'!$B$27</definedName>
    <definedName name="SORTIES" localSheetId="0">'2023'!$B$21</definedName>
    <definedName name="SORTIES" localSheetId="1">'2024'!$B$21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>#REF!</definedName>
    <definedName name="SORTIES_FRAIS_KM" localSheetId="0">'2023'!$B$24</definedName>
    <definedName name="SORTIES_FRAIS_KM" localSheetId="1">'2024'!$B$24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'2024'!$B$19</definedName>
    <definedName name="TOTAL_ENTREES">#REF!</definedName>
    <definedName name="TOTAL_SORTIES" localSheetId="0">'2023'!$B$25</definedName>
    <definedName name="TOTAL_SORTIES" localSheetId="1">'2024'!$B$25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D8" i="15" l="1"/>
  <c r="E8" i="15"/>
  <c r="F8" i="15"/>
  <c r="G8" i="15"/>
  <c r="H8" i="15"/>
  <c r="I8" i="15"/>
  <c r="J8" i="15"/>
  <c r="K8" i="15"/>
  <c r="L8" i="15"/>
  <c r="M8" i="15"/>
  <c r="N8" i="15"/>
  <c r="P30" i="15"/>
  <c r="P29" i="15"/>
  <c r="M27" i="15"/>
  <c r="L27" i="15"/>
  <c r="E27" i="15"/>
  <c r="N25" i="15"/>
  <c r="M25" i="15"/>
  <c r="L25" i="15"/>
  <c r="K25" i="15"/>
  <c r="J25" i="15"/>
  <c r="I25" i="15"/>
  <c r="H25" i="15"/>
  <c r="G25" i="15"/>
  <c r="F25" i="15"/>
  <c r="E25" i="15"/>
  <c r="P24" i="15"/>
  <c r="P23" i="15"/>
  <c r="D23" i="15"/>
  <c r="D25" i="15" s="1"/>
  <c r="D27" i="15" s="1"/>
  <c r="C23" i="15"/>
  <c r="C25" i="15" s="1"/>
  <c r="P25" i="15" s="1"/>
  <c r="P22" i="15"/>
  <c r="N19" i="15"/>
  <c r="N27" i="15" s="1"/>
  <c r="M19" i="15"/>
  <c r="L19" i="15"/>
  <c r="K19" i="15"/>
  <c r="K27" i="15" s="1"/>
  <c r="J19" i="15"/>
  <c r="J27" i="15" s="1"/>
  <c r="I19" i="15"/>
  <c r="I27" i="15" s="1"/>
  <c r="H19" i="15"/>
  <c r="H27" i="15" s="1"/>
  <c r="G19" i="15"/>
  <c r="G27" i="15" s="1"/>
  <c r="F19" i="15"/>
  <c r="F27" i="15" s="1"/>
  <c r="E19" i="15"/>
  <c r="D19" i="15"/>
  <c r="C19" i="15"/>
  <c r="C27" i="15" s="1"/>
  <c r="P27" i="15" s="1"/>
  <c r="P18" i="15"/>
  <c r="D17" i="15"/>
  <c r="C17" i="15"/>
  <c r="P17" i="15" s="1"/>
  <c r="P14" i="15"/>
  <c r="P13" i="15"/>
  <c r="P12" i="15"/>
  <c r="P11" i="15"/>
  <c r="C8" i="15"/>
  <c r="P7" i="15"/>
  <c r="P6" i="15"/>
  <c r="P32" i="14"/>
  <c r="P33" i="14" s="1"/>
  <c r="P30" i="14"/>
  <c r="P29" i="14"/>
  <c r="G27" i="14"/>
  <c r="F27" i="14"/>
  <c r="L25" i="14"/>
  <c r="K25" i="14"/>
  <c r="I25" i="14"/>
  <c r="H25" i="14"/>
  <c r="G25" i="14"/>
  <c r="F25" i="14"/>
  <c r="E25" i="14"/>
  <c r="D25" i="14"/>
  <c r="C25" i="14"/>
  <c r="P24" i="14"/>
  <c r="N23" i="14"/>
  <c r="N25" i="14" s="1"/>
  <c r="M23" i="14"/>
  <c r="M25" i="14" s="1"/>
  <c r="L23" i="14"/>
  <c r="K23" i="14"/>
  <c r="J23" i="14"/>
  <c r="J25" i="14" s="1"/>
  <c r="P22" i="14"/>
  <c r="N19" i="14"/>
  <c r="I19" i="14"/>
  <c r="I27" i="14" s="1"/>
  <c r="H19" i="14"/>
  <c r="H27" i="14" s="1"/>
  <c r="G19" i="14"/>
  <c r="F19" i="14"/>
  <c r="E19" i="14"/>
  <c r="E27" i="14" s="1"/>
  <c r="D19" i="14"/>
  <c r="C19" i="14"/>
  <c r="C27" i="14" s="1"/>
  <c r="P18" i="14"/>
  <c r="N17" i="14"/>
  <c r="P17" i="14" s="1"/>
  <c r="M17" i="14"/>
  <c r="M19" i="14" s="1"/>
  <c r="M27" i="14" s="1"/>
  <c r="L17" i="14"/>
  <c r="L19" i="14" s="1"/>
  <c r="L27" i="14" s="1"/>
  <c r="K17" i="14"/>
  <c r="K19" i="14" s="1"/>
  <c r="K27" i="14" s="1"/>
  <c r="J17" i="14"/>
  <c r="J19" i="14" s="1"/>
  <c r="J27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P8" i="14" s="1"/>
  <c r="C8" i="14"/>
  <c r="P7" i="14"/>
  <c r="P6" i="14"/>
  <c r="P8" i="15" l="1"/>
  <c r="P25" i="14"/>
  <c r="P19" i="14"/>
  <c r="N27" i="14"/>
  <c r="P19" i="15"/>
  <c r="P23" i="14"/>
  <c r="D27" i="14"/>
  <c r="P27" i="14" s="1"/>
  <c r="C3" i="13" s="1"/>
</calcChain>
</file>

<file path=xl/sharedStrings.xml><?xml version="1.0" encoding="utf-8"?>
<sst xmlns="http://schemas.openxmlformats.org/spreadsheetml/2006/main" count="81" uniqueCount="44">
  <si>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</si>
  <si>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</si>
  <si>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</si>
  <si>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</si>
  <si>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</si>
  <si>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</si>
  <si>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</si>
  <si>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</si>
  <si>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</si>
  <si>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</si>
  <si>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</si>
  <si>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</si>
  <si>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</si>
  <si>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</si>
  <si>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</si>
  <si>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</si>
  <si>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</si>
  <si>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</si>
  <si>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</si>
  <si>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</si>
  <si>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</si>
  <si>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</si>
  <si>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</si>
  <si>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</si>
  <si>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</si>
  <si>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</si>
  <si>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</si>
  <si>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</si>
  <si>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</si>
  <si>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</si>
  <si>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</si>
  <si>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</si>
  <si>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</si>
  <si>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</si>
  <si>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</si>
  <si>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</si>
  <si>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</si>
  <si>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</si>
  <si>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</si>
  <si>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</si>
  <si>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</si>
  <si>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(Août 2023)</t>
  </si>
  <si>
    <t>Frais KM annuel à payer</t>
  </si>
  <si>
    <t>Régularisation Frais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</si>
</sst>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60558-8047-4236-B4D6-E5834EFB7B8C}">
  <dimension ref="B1:P33"/>
  <sheetViews>
    <sheetView topLeftCell="B2" workbookViewId="0">
      <selection activeCell="N31" sqref="N31"/>
    </sheetView>
  </sheetViews>
  <sheetFormatPr baseColWidth="10" defaultRowHeight="14.25" x14ac:dyDescent="0.45"/>
  <cols>
    <col min="1" max="1" width="3" customWidth="1"/>
    <col min="2" max="2" width="28" customWidth="1"/>
    <col min="14" max="14" width="18.86328125" bestFit="1" customWidth="1"/>
    <col min="15" max="15" width="4" customWidth="1"/>
    <col min="16" max="16" width="11" style="48" customWidth="1"/>
  </cols>
  <sheetData>
    <row r="1" spans="2:16" x14ac:dyDescent="0.45">
      <c r="B1" s="64" t="s">
        <v>9</v>
      </c>
    </row>
    <row r="2" spans="2:16" x14ac:dyDescent="0.45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/>
      <c r="F6" s="37"/>
      <c r="G6" s="37"/>
      <c r="H6" s="37"/>
      <c r="I6" s="37"/>
      <c r="J6" s="37">
        <v>18</v>
      </c>
      <c r="K6" s="37">
        <v>18</v>
      </c>
      <c r="L6" s="37">
        <v>18</v>
      </c>
      <c r="M6" s="37">
        <v>18</v>
      </c>
      <c r="N6" s="37">
        <v>18</v>
      </c>
      <c r="O6" s="36"/>
      <c r="P6" s="57">
        <f>SUM(C6:N6)</f>
        <v>90</v>
      </c>
    </row>
    <row r="7" spans="2:16" x14ac:dyDescent="0.45">
      <c r="B7" s="9" t="s">
        <v>21</v>
      </c>
      <c r="C7" s="37"/>
      <c r="D7" s="37"/>
      <c r="E7" s="37"/>
      <c r="F7" s="37"/>
      <c r="G7" s="37"/>
      <c r="H7" s="37"/>
      <c r="I7" s="37"/>
      <c r="J7" s="37">
        <v>18</v>
      </c>
      <c r="K7" s="37">
        <v>21</v>
      </c>
      <c r="L7" s="37">
        <v>20</v>
      </c>
      <c r="M7" s="37">
        <v>21</v>
      </c>
      <c r="N7" s="37">
        <v>20</v>
      </c>
      <c r="O7" s="36"/>
      <c r="P7" s="57">
        <f>SUM(C7:N7)</f>
        <v>100</v>
      </c>
    </row>
    <row r="8" spans="2:16" x14ac:dyDescent="0.4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3</v>
      </c>
      <c r="L8" s="63">
        <f t="shared" si="0"/>
        <v>2</v>
      </c>
      <c r="M8" s="63">
        <f t="shared" si="0"/>
        <v>3</v>
      </c>
      <c r="N8" s="63">
        <f t="shared" si="0"/>
        <v>2</v>
      </c>
      <c r="O8" s="36"/>
      <c r="P8" s="57">
        <f>SUM(C8:N8)</f>
        <v>10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/>
      <c r="F11" s="11"/>
      <c r="G11" s="11"/>
      <c r="H11" s="11"/>
      <c r="I11" s="11"/>
      <c r="J11" s="11">
        <v>18</v>
      </c>
      <c r="K11" s="11">
        <v>21</v>
      </c>
      <c r="L11" s="11">
        <v>20</v>
      </c>
      <c r="M11" s="11">
        <v>21</v>
      </c>
      <c r="N11" s="11">
        <v>20</v>
      </c>
      <c r="P11" s="58">
        <f>SUM(C11:N11)</f>
        <v>100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>
        <v>2</v>
      </c>
      <c r="M12" s="12"/>
      <c r="N12" s="12"/>
      <c r="P12" s="58">
        <f>SUM(C12:N12)</f>
        <v>2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/>
      <c r="F17" s="10"/>
      <c r="G17" s="10"/>
      <c r="H17" s="10"/>
      <c r="I17" s="10"/>
      <c r="J17" s="10">
        <f>J11*Params!$C$5*(1-Params!$C$3)-Params!$C$4</f>
        <v>10357.800000000001</v>
      </c>
      <c r="K17" s="10">
        <f>K11*Params!$C$5*(1-Params!$C$3)-Params!$C$4</f>
        <v>12096.6</v>
      </c>
      <c r="L17" s="10">
        <f>L11*Params!$C$5*(1-Params!$C$3)-Params!$C$4</f>
        <v>11517</v>
      </c>
      <c r="M17" s="10">
        <f>M11*Params!$C$5*(1-Params!$C$3)-Params!$C$4</f>
        <v>12096.6</v>
      </c>
      <c r="N17" s="10">
        <f>N11*Params!$C$5*(1-Params!$C$3)-Params!$C$4</f>
        <v>11517</v>
      </c>
      <c r="O17" s="4"/>
      <c r="P17" s="41">
        <f>SUM(C17:N17)</f>
        <v>57585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10357.800000000001</v>
      </c>
      <c r="K19" s="28">
        <f t="shared" si="1"/>
        <v>12096.6</v>
      </c>
      <c r="L19" s="28">
        <f t="shared" si="1"/>
        <v>11517</v>
      </c>
      <c r="M19" s="28">
        <f t="shared" si="1"/>
        <v>12096.6</v>
      </c>
      <c r="N19" s="28">
        <f t="shared" si="1"/>
        <v>11517</v>
      </c>
      <c r="O19" s="5"/>
      <c r="P19" s="42">
        <f>SUM(C19:O19)</f>
        <v>57585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/>
      <c r="F22" s="10"/>
      <c r="G22" s="10"/>
      <c r="H22" s="10"/>
      <c r="I22" s="10"/>
      <c r="J22" s="10">
        <v>5468.8</v>
      </c>
      <c r="K22" s="10">
        <v>6210.89</v>
      </c>
      <c r="L22" s="10">
        <v>6210.89</v>
      </c>
      <c r="M22" s="10">
        <v>6210.89</v>
      </c>
      <c r="N22" s="10">
        <v>6210.89</v>
      </c>
      <c r="O22" s="4"/>
      <c r="P22" s="43">
        <f>SUM(C22:N22)</f>
        <v>30312.36</v>
      </c>
    </row>
    <row r="23" spans="2:16" x14ac:dyDescent="0.45">
      <c r="B23" s="9" t="s">
        <v>8</v>
      </c>
      <c r="C23" s="10"/>
      <c r="D23" s="10"/>
      <c r="E23" s="10"/>
      <c r="F23" s="10"/>
      <c r="G23" s="10"/>
      <c r="H23" s="10"/>
      <c r="I23" s="10"/>
      <c r="J23" s="10">
        <f>1124.13+2248.07</f>
        <v>3372.2000000000003</v>
      </c>
      <c r="K23" s="10">
        <f>1275.35+2548.69</f>
        <v>3824.04</v>
      </c>
      <c r="L23" s="10">
        <f>1275.35+2548.69</f>
        <v>3824.04</v>
      </c>
      <c r="M23" s="10">
        <f>1275.35+2553.8</f>
        <v>3829.15</v>
      </c>
      <c r="N23" s="10">
        <f>1275.35+2548.69</f>
        <v>3824.04</v>
      </c>
      <c r="O23" s="4"/>
      <c r="P23" s="43">
        <f>SUM(C23:N23)</f>
        <v>18673.469999999998</v>
      </c>
    </row>
    <row r="24" spans="2:16" x14ac:dyDescent="0.45">
      <c r="B24" s="55" t="s">
        <v>40</v>
      </c>
      <c r="C24" s="10"/>
      <c r="D24" s="10"/>
      <c r="E24" s="10"/>
      <c r="F24" s="10"/>
      <c r="G24" s="10"/>
      <c r="H24" s="10"/>
      <c r="I24" s="10"/>
      <c r="J24" s="10">
        <v>318.48399999999998</v>
      </c>
      <c r="K24" s="10">
        <v>354.89800000000002</v>
      </c>
      <c r="L24" s="10">
        <v>342.76</v>
      </c>
      <c r="M24" s="10">
        <v>354.89800000000002</v>
      </c>
      <c r="N24" s="10">
        <v>791.36</v>
      </c>
      <c r="O24" s="4"/>
      <c r="P24" s="43">
        <f>SUM(C24:N24)</f>
        <v>2162.4</v>
      </c>
    </row>
    <row r="25" spans="2:16" x14ac:dyDescent="0.45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9159.4840000000004</v>
      </c>
      <c r="K25" s="44">
        <f t="shared" si="2"/>
        <v>10389.828</v>
      </c>
      <c r="L25" s="44">
        <f t="shared" si="2"/>
        <v>10377.69</v>
      </c>
      <c r="M25" s="44">
        <f t="shared" si="2"/>
        <v>10394.938</v>
      </c>
      <c r="N25" s="44">
        <f t="shared" si="2"/>
        <v>10826.29</v>
      </c>
      <c r="O25" s="4"/>
      <c r="P25" s="60">
        <f>SUM(C25:N25)</f>
        <v>51148.23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1198.3160000000007</v>
      </c>
      <c r="K27" s="47">
        <f t="shared" si="3"/>
        <v>1706.7720000000008</v>
      </c>
      <c r="L27" s="47">
        <f t="shared" si="3"/>
        <v>1139.3099999999995</v>
      </c>
      <c r="M27" s="47">
        <f t="shared" si="3"/>
        <v>1701.6620000000003</v>
      </c>
      <c r="N27" s="47">
        <f t="shared" si="3"/>
        <v>690.70999999999913</v>
      </c>
      <c r="P27" s="59">
        <f>SUM(C27:O27)</f>
        <v>6436.77</v>
      </c>
    </row>
    <row r="29" spans="2:16" x14ac:dyDescent="0.45">
      <c r="B29" s="62" t="s">
        <v>37</v>
      </c>
      <c r="C29" s="54"/>
      <c r="D29" s="54"/>
      <c r="E29" s="54"/>
      <c r="F29" s="54"/>
      <c r="G29" s="54"/>
      <c r="H29" s="54"/>
      <c r="I29" s="54"/>
      <c r="J29" s="54">
        <v>612</v>
      </c>
      <c r="K29" s="54">
        <v>714</v>
      </c>
      <c r="L29" s="54">
        <v>680</v>
      </c>
      <c r="M29" s="54">
        <v>714</v>
      </c>
      <c r="N29" s="54">
        <v>680</v>
      </c>
      <c r="P29" s="61">
        <f>SUM(C29:N29)</f>
        <v>3400</v>
      </c>
    </row>
    <row r="30" spans="2:16" x14ac:dyDescent="0.45">
      <c r="B30" s="62" t="s">
        <v>38</v>
      </c>
      <c r="C30" s="54"/>
      <c r="D30" s="54"/>
      <c r="E30" s="54"/>
      <c r="F30" s="54"/>
      <c r="G30" s="54"/>
      <c r="H30" s="54"/>
      <c r="I30" s="54"/>
      <c r="J30" s="54">
        <v>318.48399999999998</v>
      </c>
      <c r="K30" s="54">
        <v>354.89800000000002</v>
      </c>
      <c r="L30" s="54">
        <v>342.76</v>
      </c>
      <c r="M30" s="54">
        <v>354.89800000000002</v>
      </c>
      <c r="N30" s="54">
        <v>242.76</v>
      </c>
      <c r="P30" s="61">
        <f>SUM(C30:N30)</f>
        <v>1613.8</v>
      </c>
    </row>
    <row r="32" spans="2:16" x14ac:dyDescent="0.45">
      <c r="N32" s="54" t="s">
        <v>42</v>
      </c>
      <c r="P32" s="61">
        <f>P29*0.636</f>
        <v>2162.4</v>
      </c>
    </row>
    <row r="33" spans="14:16" x14ac:dyDescent="0.45">
      <c r="N33" s="54" t="s">
        <v>43</v>
      </c>
      <c r="P33" s="61">
        <f>P32-P30</f>
        <v>548.60000000000014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1F970-CCEB-4894-9459-86AA93450B85}">
  <dimension ref="B1:P30"/>
  <sheetViews>
    <sheetView tabSelected="1" topLeftCell="B2" workbookViewId="0">
      <selection activeCell="H13" sqref="H13"/>
    </sheetView>
  </sheetViews>
  <sheetFormatPr baseColWidth="10" defaultRowHeight="14.25" x14ac:dyDescent="0.45"/>
  <cols>
    <col min="1" max="1" width="3" customWidth="1"/>
    <col min="2" max="2" width="28" customWidth="1"/>
    <col min="14" max="14" width="18.73046875" bestFit="1" customWidth="1"/>
    <col min="15" max="15" width="4" customWidth="1"/>
    <col min="16" max="16" width="11" style="48" customWidth="1"/>
  </cols>
  <sheetData>
    <row r="1" spans="2:16" x14ac:dyDescent="0.45">
      <c r="B1" s="64" t="s">
        <v>9</v>
      </c>
    </row>
    <row r="2" spans="2:16" x14ac:dyDescent="0.45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18</v>
      </c>
      <c r="D6" s="35">
        <v>18</v>
      </c>
      <c r="E6" s="35"/>
      <c r="F6" s="37"/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36</v>
      </c>
    </row>
    <row r="7" spans="2:16" x14ac:dyDescent="0.45">
      <c r="B7" s="9" t="s">
        <v>21</v>
      </c>
      <c r="C7" s="37">
        <v>20</v>
      </c>
      <c r="D7" s="37">
        <v>17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37</v>
      </c>
    </row>
    <row r="8" spans="2:16" x14ac:dyDescent="0.45">
      <c r="B8" s="18" t="s">
        <v>22</v>
      </c>
      <c r="C8" s="63">
        <f t="shared" ref="C8:I8" si="0">C7-C6</f>
        <v>2</v>
      </c>
      <c r="D8" s="63">
        <f t="shared" ref="D8" si="1">D7-D6</f>
        <v>-1</v>
      </c>
      <c r="E8" s="63">
        <f t="shared" ref="E8" si="2">E7-E6</f>
        <v>0</v>
      </c>
      <c r="F8" s="63">
        <f t="shared" ref="F8" si="3">F7-F6</f>
        <v>0</v>
      </c>
      <c r="G8" s="63">
        <f t="shared" ref="G8" si="4">G7-G6</f>
        <v>0</v>
      </c>
      <c r="H8" s="63">
        <f t="shared" ref="H8" si="5">H7-H6</f>
        <v>0</v>
      </c>
      <c r="I8" s="63">
        <f t="shared" ref="I8" si="6">I7-I6</f>
        <v>0</v>
      </c>
      <c r="J8" s="63">
        <f t="shared" ref="J8" si="7">J7-J6</f>
        <v>0</v>
      </c>
      <c r="K8" s="63">
        <f t="shared" ref="K8" si="8">K7-K6</f>
        <v>0</v>
      </c>
      <c r="L8" s="63">
        <f t="shared" ref="L8" si="9">L7-L6</f>
        <v>0</v>
      </c>
      <c r="M8" s="63">
        <f t="shared" ref="M8" si="10">M7-M6</f>
        <v>0</v>
      </c>
      <c r="N8" s="63">
        <f t="shared" ref="N8" si="11">N7-N6</f>
        <v>0</v>
      </c>
      <c r="O8" s="36"/>
      <c r="P8" s="57">
        <f>SUM(C8:N8)</f>
        <v>1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20</v>
      </c>
      <c r="D11" s="11">
        <v>17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8">
        <f>SUM(C11:N11)</f>
        <v>37</v>
      </c>
    </row>
    <row r="12" spans="2:16" x14ac:dyDescent="0.45">
      <c r="B12" s="9" t="s">
        <v>16</v>
      </c>
      <c r="C12" s="12">
        <v>2</v>
      </c>
      <c r="D12" s="12">
        <v>4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6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C11*Params!$C$5*(1-Params!$C$3)-Params!$C$4</f>
        <v>11517</v>
      </c>
      <c r="D17" s="10">
        <f>D11*Params!$C$5*(1-Params!$C$3)-Params!$C$4</f>
        <v>9778.2000000000007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21295.200000000001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2">SUM(C17:C18)</f>
        <v>11517</v>
      </c>
      <c r="D19" s="28">
        <f t="shared" si="12"/>
        <v>9778.2000000000007</v>
      </c>
      <c r="E19" s="28">
        <f t="shared" si="12"/>
        <v>0</v>
      </c>
      <c r="F19" s="28">
        <f t="shared" si="12"/>
        <v>0</v>
      </c>
      <c r="G19" s="28">
        <f t="shared" si="12"/>
        <v>0</v>
      </c>
      <c r="H19" s="28">
        <f t="shared" si="12"/>
        <v>0</v>
      </c>
      <c r="I19" s="28">
        <f t="shared" si="12"/>
        <v>0</v>
      </c>
      <c r="J19" s="28">
        <f t="shared" si="12"/>
        <v>0</v>
      </c>
      <c r="K19" s="28">
        <f t="shared" si="12"/>
        <v>0</v>
      </c>
      <c r="L19" s="28">
        <f t="shared" si="12"/>
        <v>0</v>
      </c>
      <c r="M19" s="28">
        <f t="shared" si="12"/>
        <v>0</v>
      </c>
      <c r="N19" s="28">
        <f t="shared" si="12"/>
        <v>0</v>
      </c>
      <c r="O19" s="5"/>
      <c r="P19" s="42">
        <f>SUM(C19:O19)</f>
        <v>21295.200000000001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>
        <v>6201.74</v>
      </c>
      <c r="D22" s="10">
        <v>6201.74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12403.48</v>
      </c>
    </row>
    <row r="23" spans="2:16" x14ac:dyDescent="0.45">
      <c r="B23" s="9" t="s">
        <v>8</v>
      </c>
      <c r="C23" s="10">
        <f>1288.82+2566.24</f>
        <v>3855.0599999999995</v>
      </c>
      <c r="D23" s="10">
        <f>1288.82+2571.35</f>
        <v>3860.17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7715.23</v>
      </c>
    </row>
    <row r="24" spans="2:16" x14ac:dyDescent="0.45">
      <c r="B24" s="55" t="s">
        <v>40</v>
      </c>
      <c r="C24" s="10">
        <v>342.76</v>
      </c>
      <c r="D24" s="10">
        <v>306.346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649.10599999999999</v>
      </c>
    </row>
    <row r="25" spans="2:16" x14ac:dyDescent="0.45">
      <c r="B25" s="8" t="s">
        <v>3</v>
      </c>
      <c r="C25" s="44">
        <f t="shared" ref="C25:N25" si="13">SUM(C22:C24)</f>
        <v>10399.56</v>
      </c>
      <c r="D25" s="44">
        <f t="shared" si="13"/>
        <v>10368.255999999999</v>
      </c>
      <c r="E25" s="44">
        <f t="shared" si="13"/>
        <v>0</v>
      </c>
      <c r="F25" s="44">
        <f t="shared" si="13"/>
        <v>0</v>
      </c>
      <c r="G25" s="44">
        <f t="shared" si="13"/>
        <v>0</v>
      </c>
      <c r="H25" s="44">
        <f t="shared" si="13"/>
        <v>0</v>
      </c>
      <c r="I25" s="44">
        <f t="shared" si="13"/>
        <v>0</v>
      </c>
      <c r="J25" s="44">
        <f t="shared" si="13"/>
        <v>0</v>
      </c>
      <c r="K25" s="44">
        <f t="shared" si="13"/>
        <v>0</v>
      </c>
      <c r="L25" s="44">
        <f t="shared" si="13"/>
        <v>0</v>
      </c>
      <c r="M25" s="44">
        <f t="shared" si="13"/>
        <v>0</v>
      </c>
      <c r="N25" s="44">
        <f t="shared" si="13"/>
        <v>0</v>
      </c>
      <c r="O25" s="4"/>
      <c r="P25" s="60">
        <f>SUM(C25:N25)</f>
        <v>20767.815999999999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46" t="s">
        <v>36</v>
      </c>
      <c r="C27" s="47">
        <f t="shared" ref="C27:N27" si="14">C19-C25</f>
        <v>1117.4400000000005</v>
      </c>
      <c r="D27" s="47">
        <f t="shared" si="14"/>
        <v>-590.05599999999868</v>
      </c>
      <c r="E27" s="47">
        <f t="shared" si="14"/>
        <v>0</v>
      </c>
      <c r="F27" s="47">
        <f t="shared" si="14"/>
        <v>0</v>
      </c>
      <c r="G27" s="47">
        <f t="shared" si="14"/>
        <v>0</v>
      </c>
      <c r="H27" s="47">
        <f t="shared" si="14"/>
        <v>0</v>
      </c>
      <c r="I27" s="47">
        <f t="shared" si="14"/>
        <v>0</v>
      </c>
      <c r="J27" s="47">
        <f t="shared" si="14"/>
        <v>0</v>
      </c>
      <c r="K27" s="47">
        <f t="shared" si="14"/>
        <v>0</v>
      </c>
      <c r="L27" s="47">
        <f t="shared" si="14"/>
        <v>0</v>
      </c>
      <c r="M27" s="47">
        <f t="shared" si="14"/>
        <v>0</v>
      </c>
      <c r="N27" s="47">
        <f t="shared" si="14"/>
        <v>0</v>
      </c>
      <c r="P27" s="59">
        <f>SUM(C27:O27)</f>
        <v>527.38400000000183</v>
      </c>
    </row>
    <row r="29" spans="2:16" x14ac:dyDescent="0.45">
      <c r="B29" s="62" t="s">
        <v>37</v>
      </c>
      <c r="C29" s="54">
        <v>680</v>
      </c>
      <c r="D29" s="54">
        <v>578</v>
      </c>
      <c r="E29" s="54"/>
      <c r="F29" s="54"/>
      <c r="G29" s="54"/>
      <c r="H29" s="54"/>
      <c r="I29" s="54"/>
      <c r="J29" s="54"/>
      <c r="K29" s="54"/>
      <c r="L29" s="54"/>
      <c r="M29" s="54"/>
      <c r="N29" s="54"/>
      <c r="P29" s="61">
        <f>SUM(C29:N29)</f>
        <v>1258</v>
      </c>
    </row>
    <row r="30" spans="2:16" x14ac:dyDescent="0.45">
      <c r="B30" s="62" t="s">
        <v>38</v>
      </c>
      <c r="C30" s="54">
        <v>342.76</v>
      </c>
      <c r="D30" s="54">
        <v>306.346</v>
      </c>
      <c r="E30" s="54"/>
      <c r="F30" s="54"/>
      <c r="G30" s="54"/>
      <c r="H30" s="54"/>
      <c r="I30" s="54"/>
      <c r="J30" s="54"/>
      <c r="K30" s="54"/>
      <c r="L30" s="54"/>
      <c r="M30" s="54"/>
      <c r="N30" s="54"/>
      <c r="P30" s="61">
        <f>SUM(C30:N30)</f>
        <v>649.10599999999999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E8" sqref="E8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6" t="s">
        <v>23</v>
      </c>
      <c r="C2" s="67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630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8" t="s">
        <v>33</v>
      </c>
      <c r="C2" s="68"/>
    </row>
    <row r="3" spans="2:3" ht="16.899999999999999" customHeight="1" x14ac:dyDescent="0.45">
      <c r="B3" s="38" t="s">
        <v>34</v>
      </c>
      <c r="C3" s="39">
        <f>'2023'!P27+'2024'!P27</f>
        <v>6964.1540000000023</v>
      </c>
    </row>
    <row r="4" spans="2:3" ht="16.899999999999999" customHeight="1" x14ac:dyDescent="0.45">
      <c r="B4" s="38" t="s">
        <v>39</v>
      </c>
      <c r="C4" s="40">
        <f>'2023'!P12+'2024'!P12</f>
        <v>8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2024-03-04T16:52:27Z</dcterms:modified>
</cp:coreProperties>
</file>