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59CE1708-9FE9-404D-A5CF-090B161A0F8F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'2024'!$B$28</definedName>
    <definedName name="SORTIES" localSheetId="0">'2023'!$B$22</definedName>
    <definedName name="SORTIES" localSheetId="1">'2024'!$B$22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'2023'!$B$24</definedName>
    <definedName name="SORTIES_CHARGES_SOCIALES_PATRONALES" localSheetId="1">'2024'!$B$24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'2023'!$B$23</definedName>
    <definedName name="SORTIES_SALAIRE_NET" localSheetId="1">'2024'!$B$23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'2023'!$B$20</definedName>
    <definedName name="TOTAL_ENTREES" localSheetId="1">'2024'!$B$20</definedName>
    <definedName name="TOTAL_ENTREES">#REF!</definedName>
    <definedName name="TOTAL_SORTIES" localSheetId="0">'2023'!$B$26</definedName>
    <definedName name="TOTAL_SORTIES" localSheetId="1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5" i="16" l="1"/>
  <c r="N26" i="16"/>
  <c r="M26" i="16"/>
  <c r="L26" i="16"/>
  <c r="K26" i="16"/>
  <c r="J26" i="16"/>
  <c r="I26" i="16"/>
  <c r="H26" i="16"/>
  <c r="G26" i="16"/>
  <c r="F26" i="16"/>
  <c r="E26" i="16"/>
  <c r="D26" i="16"/>
  <c r="P23" i="16"/>
  <c r="P19" i="16"/>
  <c r="P18" i="16"/>
  <c r="N20" i="16"/>
  <c r="M20" i="16"/>
  <c r="L20" i="16"/>
  <c r="K20" i="16"/>
  <c r="J20" i="16"/>
  <c r="I20" i="16"/>
  <c r="H20" i="16"/>
  <c r="H28" i="16" s="1"/>
  <c r="G20" i="16"/>
  <c r="F20" i="16"/>
  <c r="E20" i="16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C26" i="15"/>
  <c r="N25" i="15"/>
  <c r="I25" i="15"/>
  <c r="P25" i="15" s="1"/>
  <c r="N24" i="15"/>
  <c r="N26" i="15" s="1"/>
  <c r="M24" i="15"/>
  <c r="M26" i="15" s="1"/>
  <c r="L24" i="15"/>
  <c r="L26" i="15" s="1"/>
  <c r="K24" i="15"/>
  <c r="K26" i="15" s="1"/>
  <c r="J24" i="15"/>
  <c r="J26" i="15" s="1"/>
  <c r="I24" i="15"/>
  <c r="H24" i="15"/>
  <c r="H26" i="15" s="1"/>
  <c r="G24" i="15"/>
  <c r="G26" i="15" s="1"/>
  <c r="F24" i="15"/>
  <c r="F26" i="15" s="1"/>
  <c r="E24" i="15"/>
  <c r="E26" i="15" s="1"/>
  <c r="D24" i="15"/>
  <c r="D26" i="15" s="1"/>
  <c r="P23" i="15"/>
  <c r="D20" i="15"/>
  <c r="C20" i="15"/>
  <c r="C28" i="15" s="1"/>
  <c r="P19" i="15"/>
  <c r="P18" i="15"/>
  <c r="N17" i="15"/>
  <c r="N20" i="15" s="1"/>
  <c r="N28" i="15" s="1"/>
  <c r="M17" i="15"/>
  <c r="M20" i="15" s="1"/>
  <c r="L17" i="15"/>
  <c r="L20" i="15" s="1"/>
  <c r="K17" i="15"/>
  <c r="K20" i="15" s="1"/>
  <c r="J17" i="15"/>
  <c r="J20" i="15" s="1"/>
  <c r="J28" i="15" s="1"/>
  <c r="I17" i="15"/>
  <c r="I20" i="15" s="1"/>
  <c r="H17" i="15"/>
  <c r="H20" i="15" s="1"/>
  <c r="G17" i="15"/>
  <c r="G20" i="15" s="1"/>
  <c r="F17" i="15"/>
  <c r="P17" i="15" s="1"/>
  <c r="E17" i="15"/>
  <c r="E20" i="15" s="1"/>
  <c r="D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G28" i="16" l="1"/>
  <c r="P8" i="15"/>
  <c r="I26" i="15"/>
  <c r="I28" i="15" s="1"/>
  <c r="M28" i="16"/>
  <c r="F28" i="16"/>
  <c r="N28" i="16"/>
  <c r="I28" i="16"/>
  <c r="P8" i="16"/>
  <c r="E28" i="16"/>
  <c r="J28" i="16"/>
  <c r="L28" i="16"/>
  <c r="K28" i="16"/>
  <c r="D20" i="16"/>
  <c r="D28" i="16" s="1"/>
  <c r="G28" i="15"/>
  <c r="D28" i="15"/>
  <c r="H28" i="15"/>
  <c r="K28" i="15"/>
  <c r="E28" i="15"/>
  <c r="M28" i="15"/>
  <c r="L28" i="15"/>
  <c r="P24" i="15"/>
  <c r="F20" i="15"/>
  <c r="F28" i="15" s="1"/>
  <c r="P20" i="15" l="1"/>
  <c r="P28" i="15"/>
  <c r="P26" i="15"/>
  <c r="C24" i="16"/>
  <c r="C17" i="16"/>
  <c r="C26" i="16" l="1"/>
  <c r="P26" i="16" s="1"/>
  <c r="P24" i="16"/>
  <c r="C20" i="16"/>
  <c r="P17" i="16"/>
  <c r="C28" i="16" l="1"/>
  <c r="P28" i="16" s="1"/>
  <c r="C3" i="13" s="1"/>
  <c r="P20" i="16"/>
</calcChain>
</file>

<file path=xl/sharedStrings.xml><?xml version="1.0" encoding="utf-8"?>
<sst xmlns="http://schemas.openxmlformats.org/spreadsheetml/2006/main" count="77" uniqueCount="41">
  <si>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</si>
  <si>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</si>
  <si>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</si>
  <si>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</si>
  <si>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</si>
  <si>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</si>
  <si>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</si>
  <si>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</si>
  <si>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</si>
  <si>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</si>
  <si>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</si>
  <si>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</si>
  <si>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</si>
  <si>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</si>
  <si>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</si>
  <si>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</si>
  <si>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</si>
  <si>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</si>
  <si>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</si>
  <si>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</si>
  <si>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</si>
  <si>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</si>
  <si>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</si>
  <si>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</si>
  <si>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</si>
  <si>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</si>
  <si>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</si>
  <si>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</si>
  <si>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</si>
  <si>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</si>
  <si>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</si>
  <si>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</si>
  <si>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</si>
  <si>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</si>
  <si>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</si>
  <si>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</si>
  <si>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</si>
  <si>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</si>
  <si>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(Février 2023)</t>
  </si>
  <si>
    <t>Achats</t>
  </si>
  <si>
    <t xml:space="preserve">Prime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</si>
</sst>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8"/>
  <sheetViews>
    <sheetView workbookViewId="0">
      <selection activeCell="P28" sqref="P28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>
        <v>10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200</v>
      </c>
    </row>
    <row r="7" spans="2:16" x14ac:dyDescent="0.45">
      <c r="B7" s="8" t="s">
        <v>20</v>
      </c>
      <c r="C7" s="33"/>
      <c r="D7" s="33">
        <v>9</v>
      </c>
      <c r="E7" s="33">
        <v>23</v>
      </c>
      <c r="F7" s="33">
        <v>16</v>
      </c>
      <c r="G7" s="33">
        <v>19</v>
      </c>
      <c r="H7" s="33">
        <v>21</v>
      </c>
      <c r="I7" s="33">
        <v>20</v>
      </c>
      <c r="J7" s="33">
        <v>22</v>
      </c>
      <c r="K7" s="33">
        <v>21</v>
      </c>
      <c r="L7" s="33">
        <v>22</v>
      </c>
      <c r="M7" s="33">
        <v>20</v>
      </c>
      <c r="N7" s="33">
        <v>13</v>
      </c>
      <c r="O7" s="31"/>
      <c r="P7" s="52">
        <f>SUM(C7:N7)</f>
        <v>206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-1</v>
      </c>
      <c r="E8" s="32">
        <f t="shared" si="0"/>
        <v>4</v>
      </c>
      <c r="F8" s="32">
        <f t="shared" si="0"/>
        <v>-3</v>
      </c>
      <c r="G8" s="32">
        <f t="shared" si="0"/>
        <v>0</v>
      </c>
      <c r="H8" s="32">
        <f t="shared" si="0"/>
        <v>2</v>
      </c>
      <c r="I8" s="32">
        <f t="shared" si="0"/>
        <v>1</v>
      </c>
      <c r="J8" s="32">
        <f t="shared" si="0"/>
        <v>3</v>
      </c>
      <c r="K8" s="32">
        <f t="shared" si="0"/>
        <v>2</v>
      </c>
      <c r="L8" s="32">
        <f t="shared" si="0"/>
        <v>3</v>
      </c>
      <c r="M8" s="32">
        <f t="shared" si="0"/>
        <v>1</v>
      </c>
      <c r="N8" s="32">
        <f t="shared" si="0"/>
        <v>-6</v>
      </c>
      <c r="O8" s="31"/>
      <c r="P8" s="52">
        <f>SUM(C8:N8)</f>
        <v>6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>
        <v>9</v>
      </c>
      <c r="E11" s="10">
        <v>23</v>
      </c>
      <c r="F11" s="10">
        <v>16</v>
      </c>
      <c r="G11" s="10">
        <v>19</v>
      </c>
      <c r="H11" s="10">
        <v>21</v>
      </c>
      <c r="I11" s="10">
        <v>20</v>
      </c>
      <c r="J11" s="10">
        <v>22</v>
      </c>
      <c r="K11" s="10">
        <v>21</v>
      </c>
      <c r="L11" s="10">
        <v>22</v>
      </c>
      <c r="M11" s="10">
        <v>20</v>
      </c>
      <c r="N11" s="10">
        <v>13</v>
      </c>
      <c r="P11" s="53">
        <f>SUM(C11:N11)</f>
        <v>206</v>
      </c>
    </row>
    <row r="12" spans="2:16" x14ac:dyDescent="0.45">
      <c r="B12" s="8" t="s">
        <v>15</v>
      </c>
      <c r="C12" s="11"/>
      <c r="D12" s="11">
        <v>1</v>
      </c>
      <c r="E12" s="11"/>
      <c r="F12" s="11">
        <v>3</v>
      </c>
      <c r="G12" s="11"/>
      <c r="H12" s="11">
        <v>1</v>
      </c>
      <c r="I12" s="11"/>
      <c r="J12" s="11"/>
      <c r="K12" s="11"/>
      <c r="L12" s="11"/>
      <c r="M12" s="11">
        <v>1</v>
      </c>
      <c r="N12" s="11">
        <v>7</v>
      </c>
      <c r="P12" s="53">
        <f>SUM(C12:N12)</f>
        <v>13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>
        <f>D11*Params!$C$5*(1-Params!$C$3)-Params!$C$4</f>
        <v>3568.2000000000003</v>
      </c>
      <c r="E17" s="9">
        <f>E11*Params!$C$5*(1-Params!$C$3)-Params!$C$4</f>
        <v>9235.4</v>
      </c>
      <c r="F17" s="9">
        <f>F11*Params!$C$5*(1-Params!$C$3)-Params!$C$4</f>
        <v>6401.8</v>
      </c>
      <c r="G17" s="9">
        <f>G11*Params!$C$5*(1-Params!$C$3)-Params!$C$4</f>
        <v>7616.2000000000007</v>
      </c>
      <c r="H17" s="9">
        <f>H11*Params!$C$5*(1-Params!$C$3)-Params!$C$4</f>
        <v>8425.8000000000011</v>
      </c>
      <c r="I17" s="9">
        <f>I11*Params!$C$5*(1-Params!$C$3)-Params!$C$4</f>
        <v>8021</v>
      </c>
      <c r="J17" s="9">
        <f>J11*Params!$C$5*(1-Params!$C$3)-Params!$C$4</f>
        <v>8830.6</v>
      </c>
      <c r="K17" s="9">
        <f>K11*Params!$C$5*(1-Params!$C$3)-Params!$C$4</f>
        <v>8425.8000000000011</v>
      </c>
      <c r="L17" s="9">
        <f>L11*Params!$C$5*(1-Params!$C$3)-Params!$C$4</f>
        <v>8830.6</v>
      </c>
      <c r="M17" s="9">
        <f>M11*Params!$C$5*(1-Params!$C$3)-Params!$C$4</f>
        <v>8021</v>
      </c>
      <c r="N17" s="9">
        <f>N11*Params!$C$5*(1-Params!$C$3)-Params!$C$4</f>
        <v>5187.4000000000005</v>
      </c>
      <c r="O17" s="4"/>
      <c r="P17" s="37">
        <f>SUM(C17:N17)</f>
        <v>82563.8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60" t="s">
        <v>40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>
        <v>1600</v>
      </c>
      <c r="N19" s="61"/>
      <c r="O19" s="4"/>
      <c r="P19" s="37">
        <f>SUM(C19:N19)</f>
        <v>1600</v>
      </c>
    </row>
    <row r="20" spans="2:16" x14ac:dyDescent="0.45">
      <c r="B20" s="24" t="s">
        <v>2</v>
      </c>
      <c r="C20" s="25">
        <f t="shared" ref="C20:N20" si="1">SUM(C17:C18)</f>
        <v>0</v>
      </c>
      <c r="D20" s="25">
        <f t="shared" si="1"/>
        <v>3568.2000000000003</v>
      </c>
      <c r="E20" s="25">
        <f t="shared" si="1"/>
        <v>9235.4</v>
      </c>
      <c r="F20" s="25">
        <f t="shared" si="1"/>
        <v>6401.8</v>
      </c>
      <c r="G20" s="25">
        <f t="shared" si="1"/>
        <v>7616.2000000000007</v>
      </c>
      <c r="H20" s="25">
        <f t="shared" si="1"/>
        <v>8425.8000000000011</v>
      </c>
      <c r="I20" s="25">
        <f t="shared" si="1"/>
        <v>8021</v>
      </c>
      <c r="J20" s="25">
        <f t="shared" si="1"/>
        <v>8830.6</v>
      </c>
      <c r="K20" s="25">
        <f t="shared" si="1"/>
        <v>8425.8000000000011</v>
      </c>
      <c r="L20" s="25">
        <f t="shared" si="1"/>
        <v>8830.6</v>
      </c>
      <c r="M20" s="25">
        <f>SUM(M17:M19)</f>
        <v>9621</v>
      </c>
      <c r="N20" s="25">
        <f t="shared" si="1"/>
        <v>5187.4000000000005</v>
      </c>
      <c r="O20" s="5"/>
      <c r="P20" s="38">
        <f>SUM(C20:N20)</f>
        <v>84163.8</v>
      </c>
    </row>
    <row r="21" spans="2:16" x14ac:dyDescent="0.4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4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45">
      <c r="B23" s="8" t="s">
        <v>7</v>
      </c>
      <c r="C23" s="9"/>
      <c r="D23" s="9">
        <v>2350.19</v>
      </c>
      <c r="E23" s="9">
        <v>4994.07</v>
      </c>
      <c r="F23" s="9">
        <v>4994.07</v>
      </c>
      <c r="G23" s="9">
        <v>4994.07</v>
      </c>
      <c r="H23" s="9">
        <v>4994.07</v>
      </c>
      <c r="I23" s="9">
        <v>4994.07</v>
      </c>
      <c r="J23" s="9">
        <v>4994.07</v>
      </c>
      <c r="K23" s="9">
        <v>4994.07</v>
      </c>
      <c r="L23" s="9">
        <v>4994.07</v>
      </c>
      <c r="M23" s="9">
        <v>6594.07</v>
      </c>
      <c r="N23" s="9">
        <v>4994.07</v>
      </c>
      <c r="O23" s="4"/>
      <c r="P23" s="39">
        <f>SUM(C23:N23)</f>
        <v>53890.89</v>
      </c>
    </row>
    <row r="24" spans="2:16" x14ac:dyDescent="0.45">
      <c r="B24" s="8" t="s">
        <v>8</v>
      </c>
      <c r="C24" s="9"/>
      <c r="D24" s="9">
        <f>476.06+782.92</f>
        <v>1258.98</v>
      </c>
      <c r="E24" s="9">
        <f>975.64+1642.52</f>
        <v>2618.16</v>
      </c>
      <c r="F24" s="9">
        <f>975.64+1639.88</f>
        <v>2615.52</v>
      </c>
      <c r="G24" s="9">
        <f>975.64+1650.13</f>
        <v>2625.77</v>
      </c>
      <c r="H24" s="9">
        <f>975.64+1641.06</f>
        <v>2616.6999999999998</v>
      </c>
      <c r="I24" s="9">
        <f>975.64+1643.7</f>
        <v>2619.34</v>
      </c>
      <c r="J24" s="9">
        <f>975.64+1641.06</f>
        <v>2616.6999999999998</v>
      </c>
      <c r="K24" s="9">
        <f>975.64+1641.06</f>
        <v>2616.6999999999998</v>
      </c>
      <c r="L24" s="9">
        <f>975.64+1641.06</f>
        <v>2616.6999999999998</v>
      </c>
      <c r="M24" s="9">
        <f>975.64+1641.06</f>
        <v>2616.6999999999998</v>
      </c>
      <c r="N24" s="9">
        <f>975.64+1643.7</f>
        <v>2619.34</v>
      </c>
      <c r="O24" s="4"/>
      <c r="P24" s="39">
        <f>SUM(C24:N24)</f>
        <v>27440.610000000004</v>
      </c>
    </row>
    <row r="25" spans="2:16" x14ac:dyDescent="0.45">
      <c r="B25" s="60" t="s">
        <v>39</v>
      </c>
      <c r="C25" s="61"/>
      <c r="D25" s="61"/>
      <c r="E25" s="61"/>
      <c r="F25" s="61"/>
      <c r="G25" s="61"/>
      <c r="H25" s="61"/>
      <c r="I25" s="61">
        <f>113.32+17.49</f>
        <v>130.81</v>
      </c>
      <c r="J25" s="61"/>
      <c r="K25" s="61"/>
      <c r="L25" s="61"/>
      <c r="M25" s="61"/>
      <c r="N25" s="61">
        <f>641.66+999.17</f>
        <v>1640.83</v>
      </c>
      <c r="O25" s="4"/>
      <c r="P25" s="39">
        <f>SUM(C25:N25)</f>
        <v>1771.6399999999999</v>
      </c>
    </row>
    <row r="26" spans="2:16" x14ac:dyDescent="0.45">
      <c r="B26" s="7" t="s">
        <v>3</v>
      </c>
      <c r="C26" s="40">
        <f t="shared" ref="C26:H26" si="2">SUM(C23:C24)</f>
        <v>0</v>
      </c>
      <c r="D26" s="40">
        <f t="shared" si="2"/>
        <v>3609.17</v>
      </c>
      <c r="E26" s="40">
        <f t="shared" si="2"/>
        <v>7612.23</v>
      </c>
      <c r="F26" s="40">
        <f t="shared" si="2"/>
        <v>7609.59</v>
      </c>
      <c r="G26" s="40">
        <f t="shared" si="2"/>
        <v>7619.84</v>
      </c>
      <c r="H26" s="40">
        <f t="shared" si="2"/>
        <v>7610.7699999999995</v>
      </c>
      <c r="I26" s="40">
        <f t="shared" ref="I26:N26" si="3">SUM(I23:I25)</f>
        <v>7744.22</v>
      </c>
      <c r="J26" s="40">
        <f t="shared" si="3"/>
        <v>7610.7699999999995</v>
      </c>
      <c r="K26" s="40">
        <f t="shared" si="3"/>
        <v>7610.7699999999995</v>
      </c>
      <c r="L26" s="40">
        <f t="shared" si="3"/>
        <v>7610.7699999999995</v>
      </c>
      <c r="M26" s="40">
        <f t="shared" si="3"/>
        <v>9210.77</v>
      </c>
      <c r="N26" s="40">
        <f t="shared" si="3"/>
        <v>9254.24</v>
      </c>
      <c r="O26" s="4"/>
      <c r="P26" s="41">
        <f>SUM(C26:N26)</f>
        <v>83103.14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43" t="s">
        <v>25</v>
      </c>
      <c r="C28" s="44">
        <f t="shared" ref="C28:N28" si="4">C20-C26</f>
        <v>0</v>
      </c>
      <c r="D28" s="44">
        <f t="shared" si="4"/>
        <v>-40.9699999999998</v>
      </c>
      <c r="E28" s="44">
        <f t="shared" si="4"/>
        <v>1623.17</v>
      </c>
      <c r="F28" s="44">
        <f t="shared" si="4"/>
        <v>-1207.79</v>
      </c>
      <c r="G28" s="44">
        <f t="shared" si="4"/>
        <v>-3.6399999999994179</v>
      </c>
      <c r="H28" s="44">
        <f t="shared" si="4"/>
        <v>815.03000000000156</v>
      </c>
      <c r="I28" s="44">
        <f t="shared" si="4"/>
        <v>276.77999999999975</v>
      </c>
      <c r="J28" s="44">
        <f t="shared" si="4"/>
        <v>1219.8300000000008</v>
      </c>
      <c r="K28" s="44">
        <f t="shared" si="4"/>
        <v>815.03000000000156</v>
      </c>
      <c r="L28" s="44">
        <f t="shared" si="4"/>
        <v>1219.8300000000008</v>
      </c>
      <c r="M28" s="44">
        <f t="shared" si="4"/>
        <v>410.22999999999956</v>
      </c>
      <c r="N28" s="44">
        <f t="shared" si="4"/>
        <v>-4066.8399999999992</v>
      </c>
      <c r="P28" s="54">
        <f>SUM(C28:N28)</f>
        <v>1060.6600000000062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7F11A-38D7-4F7E-A2B3-01BFFB6EEC8A}">
  <dimension ref="B1:P28"/>
  <sheetViews>
    <sheetView tabSelected="1" workbookViewId="0">
      <selection activeCell="C14" sqref="C1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0</v>
      </c>
      <c r="D6" s="56"/>
      <c r="E6" s="56"/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0</v>
      </c>
    </row>
    <row r="7" spans="2:16" x14ac:dyDescent="0.45">
      <c r="B7" s="8" t="s">
        <v>20</v>
      </c>
      <c r="C7" s="33">
        <v>3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3</v>
      </c>
    </row>
    <row r="8" spans="2:16" x14ac:dyDescent="0.45">
      <c r="B8" s="16" t="s">
        <v>21</v>
      </c>
      <c r="C8" s="32">
        <f t="shared" ref="C8:N8" si="0">C7-C6</f>
        <v>3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3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3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3</v>
      </c>
    </row>
    <row r="12" spans="2:16" x14ac:dyDescent="0.45">
      <c r="B12" s="8" t="s">
        <v>15</v>
      </c>
      <c r="C12" s="11">
        <v>11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11</v>
      </c>
    </row>
    <row r="13" spans="2:16" x14ac:dyDescent="0.45">
      <c r="B13" s="8" t="s">
        <v>16</v>
      </c>
      <c r="C13" s="11">
        <v>8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8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1139.4000000000001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1139.4000000000001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60" t="s">
        <v>40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4"/>
      <c r="P19" s="37">
        <f>SUM(C19:N19)</f>
        <v>0</v>
      </c>
    </row>
    <row r="20" spans="2:16" x14ac:dyDescent="0.45">
      <c r="B20" s="24" t="s">
        <v>2</v>
      </c>
      <c r="C20" s="25">
        <f t="shared" ref="C20:N20" si="1">SUM(C17:C18)</f>
        <v>1139.4000000000001</v>
      </c>
      <c r="D20" s="25">
        <f t="shared" si="1"/>
        <v>0</v>
      </c>
      <c r="E20" s="25">
        <f t="shared" si="1"/>
        <v>0</v>
      </c>
      <c r="F20" s="25">
        <f t="shared" si="1"/>
        <v>0</v>
      </c>
      <c r="G20" s="25">
        <f t="shared" si="1"/>
        <v>0</v>
      </c>
      <c r="H20" s="25">
        <f t="shared" si="1"/>
        <v>0</v>
      </c>
      <c r="I20" s="25">
        <f t="shared" si="1"/>
        <v>0</v>
      </c>
      <c r="J20" s="25">
        <f t="shared" si="1"/>
        <v>0</v>
      </c>
      <c r="K20" s="25">
        <f t="shared" si="1"/>
        <v>0</v>
      </c>
      <c r="L20" s="25">
        <f t="shared" si="1"/>
        <v>0</v>
      </c>
      <c r="M20" s="25">
        <f>SUM(M17:M19)</f>
        <v>0</v>
      </c>
      <c r="N20" s="25">
        <f t="shared" si="1"/>
        <v>0</v>
      </c>
      <c r="O20" s="5"/>
      <c r="P20" s="38">
        <f>SUM(C20:N20)</f>
        <v>1139.4000000000001</v>
      </c>
    </row>
    <row r="21" spans="2:16" x14ac:dyDescent="0.4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4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45">
      <c r="B23" s="8" t="s">
        <v>7</v>
      </c>
      <c r="C23" s="9">
        <v>3166.28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3166.28</v>
      </c>
    </row>
    <row r="24" spans="2:16" x14ac:dyDescent="0.45">
      <c r="B24" s="8" t="s">
        <v>8</v>
      </c>
      <c r="C24" s="9">
        <f>684.8+1135.44</f>
        <v>1820.24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1820.24</v>
      </c>
    </row>
    <row r="25" spans="2:16" x14ac:dyDescent="0.45">
      <c r="B25" s="60" t="s">
        <v>39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4"/>
      <c r="P25" s="39">
        <f>SUM(C25:N25)</f>
        <v>0</v>
      </c>
    </row>
    <row r="26" spans="2:16" x14ac:dyDescent="0.45">
      <c r="B26" s="7" t="s">
        <v>3</v>
      </c>
      <c r="C26" s="40">
        <f t="shared" ref="C26:H26" si="2">SUM(C23:C24)</f>
        <v>4986.5200000000004</v>
      </c>
      <c r="D26" s="40">
        <f t="shared" si="2"/>
        <v>0</v>
      </c>
      <c r="E26" s="40">
        <f t="shared" si="2"/>
        <v>0</v>
      </c>
      <c r="F26" s="40">
        <f t="shared" si="2"/>
        <v>0</v>
      </c>
      <c r="G26" s="40">
        <f t="shared" si="2"/>
        <v>0</v>
      </c>
      <c r="H26" s="40">
        <f t="shared" si="2"/>
        <v>0</v>
      </c>
      <c r="I26" s="40">
        <f t="shared" ref="I26:N26" si="3">SUM(I23:I25)</f>
        <v>0</v>
      </c>
      <c r="J26" s="40">
        <f t="shared" si="3"/>
        <v>0</v>
      </c>
      <c r="K26" s="40">
        <f t="shared" si="3"/>
        <v>0</v>
      </c>
      <c r="L26" s="40">
        <f t="shared" si="3"/>
        <v>0</v>
      </c>
      <c r="M26" s="40">
        <f t="shared" si="3"/>
        <v>0</v>
      </c>
      <c r="N26" s="40">
        <f t="shared" si="3"/>
        <v>0</v>
      </c>
      <c r="O26" s="4"/>
      <c r="P26" s="41">
        <f>SUM(C26:N26)</f>
        <v>4986.5200000000004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43" t="s">
        <v>25</v>
      </c>
      <c r="C28" s="44">
        <f t="shared" ref="C28:N28" si="4">C20-C26</f>
        <v>-3847.1200000000003</v>
      </c>
      <c r="D28" s="44">
        <f t="shared" si="4"/>
        <v>0</v>
      </c>
      <c r="E28" s="44">
        <f t="shared" si="4"/>
        <v>0</v>
      </c>
      <c r="F28" s="44">
        <f t="shared" si="4"/>
        <v>0</v>
      </c>
      <c r="G28" s="44">
        <f t="shared" si="4"/>
        <v>0</v>
      </c>
      <c r="H28" s="44">
        <f t="shared" si="4"/>
        <v>0</v>
      </c>
      <c r="I28" s="44">
        <f t="shared" si="4"/>
        <v>0</v>
      </c>
      <c r="J28" s="44">
        <f t="shared" si="4"/>
        <v>0</v>
      </c>
      <c r="K28" s="44">
        <f t="shared" si="4"/>
        <v>0</v>
      </c>
      <c r="L28" s="44">
        <f t="shared" si="4"/>
        <v>0</v>
      </c>
      <c r="M28" s="44">
        <f t="shared" si="4"/>
        <v>0</v>
      </c>
      <c r="N28" s="44">
        <f t="shared" si="4"/>
        <v>0</v>
      </c>
      <c r="P28" s="54">
        <f>SUM(C28:N28)</f>
        <v>-3847.1200000000003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440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6" t="s">
        <v>23</v>
      </c>
      <c r="C2" s="66"/>
    </row>
    <row r="3" spans="2:3" ht="16.899999999999999" customHeight="1" x14ac:dyDescent="0.45">
      <c r="B3" s="34" t="s">
        <v>24</v>
      </c>
      <c r="C3" s="35">
        <f>'2023'!P28+'2024'!P28</f>
        <v>-2786.4599999999941</v>
      </c>
    </row>
    <row r="4" spans="2:3" ht="16.899999999999999" customHeight="1" x14ac:dyDescent="0.45">
      <c r="B4" s="34" t="s">
        <v>26</v>
      </c>
      <c r="C4" s="36">
        <f>SUM('2023'!P12)+('2024'!P12)</f>
        <v>24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2024-02-02T00:14:17Z</dcterms:modified>
</cp:coreProperties>
</file>