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A0C299EB-4D8C-4E40-B30E-7FC12456297E}" xr6:coauthVersionLast="47" xr6:coauthVersionMax="47" xr10:uidLastSave="{00000000-0000-0000-0000-000000000000}"/>
  <bookViews>
    <workbookView xWindow="-98" yWindow="-98" windowWidth="22695" windowHeight="14476" activeTab="2" xr2:uid="{00000000-000D-0000-FFFF-FFFF00000000}"/>
  </bookViews>
  <sheets>
    <sheet name="2022" sheetId="14" r:id="rId1"/>
    <sheet name="2023" sheetId="15" r:id="rId2"/>
    <sheet name="2024" sheetId="16" r:id="rId3"/>
    <sheet name="Params" sheetId="10" r:id="rId4"/>
    <sheet name="Synthése" sheetId="13" r:id="rId5"/>
  </sheets>
  <definedNames>
    <definedName name="AOUT" localSheetId="0">'2022'!$J$3</definedName>
    <definedName name="AOUT" localSheetId="1">'2023'!$J$3</definedName>
    <definedName name="AOUT" localSheetId="2">'2024'!$J$3</definedName>
    <definedName name="AOUT">#REF!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>#REF!</definedName>
    <definedName name="AVRIL" localSheetId="0">'2022'!$F$3</definedName>
    <definedName name="AVRIL" localSheetId="1">'2023'!$F$3</definedName>
    <definedName name="AVRIL" localSheetId="2">'2024'!$F$3</definedName>
    <definedName name="AVRIL">#REF!</definedName>
    <definedName name="CRA" localSheetId="0">'2022'!$B$10</definedName>
    <definedName name="CRA" localSheetId="1">'2023'!$B$10</definedName>
    <definedName name="CRA" localSheetId="2">'2024'!$B$10</definedName>
    <definedName name="CRA">#REF!</definedName>
    <definedName name="CRA_ASTREINTE" localSheetId="0">'2022'!$B$14</definedName>
    <definedName name="CRA_ASTREINTE" localSheetId="1">'2023'!$B$14</definedName>
    <definedName name="CRA_ASTREINTE" localSheetId="2">'2024'!$B$14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 localSheetId="2">'2024'!$B$13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>#REF!</definedName>
    <definedName name="ENTREES" localSheetId="0">'2022'!$B$16</definedName>
    <definedName name="ENTREES" localSheetId="1">'2023'!$B$16</definedName>
    <definedName name="ENTREES" localSheetId="2">'2024'!$B$16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 localSheetId="2">'2024'!$B$18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 localSheetId="2">'2024'!$B$17</definedName>
    <definedName name="ENTREES_FACTURE">#REF!</definedName>
    <definedName name="FEVRIER" localSheetId="0">'2022'!$D$3</definedName>
    <definedName name="FEVRIER" localSheetId="1">'2023'!$D$3</definedName>
    <definedName name="FEVRIER" localSheetId="2">'2024'!$D$3</definedName>
    <definedName name="FEVRIER">#REF!</definedName>
    <definedName name="JANVIER" localSheetId="0">'2022'!$C$3</definedName>
    <definedName name="JANVIER" localSheetId="1">'2023'!$C$3</definedName>
    <definedName name="JANVIER" localSheetId="2">'2024'!$C$3</definedName>
    <definedName name="JANVIER">#REF!</definedName>
    <definedName name="JUILLET" localSheetId="0">'2022'!$I$3</definedName>
    <definedName name="JUILLET" localSheetId="1">'2023'!$I$3</definedName>
    <definedName name="JUILLET" localSheetId="2">'2024'!$I$3</definedName>
    <definedName name="JUILLET">#REF!</definedName>
    <definedName name="JUIN" localSheetId="0">'2022'!$H$3</definedName>
    <definedName name="JUIN" localSheetId="1">'2023'!$H$3</definedName>
    <definedName name="JUIN" localSheetId="2">'2024'!$H$3</definedName>
    <definedName name="JUIN">#REF!</definedName>
    <definedName name="MAI" localSheetId="0">'2022'!$G$3</definedName>
    <definedName name="MAI" localSheetId="1">'2023'!$G$3</definedName>
    <definedName name="MAI" localSheetId="2">'2024'!$G$3</definedName>
    <definedName name="MAI">#REF!</definedName>
    <definedName name="MARS" localSheetId="0">'2022'!$E$3</definedName>
    <definedName name="MARS" localSheetId="1">'2023'!$E$3</definedName>
    <definedName name="MARS" localSheetId="2">'2024'!$E$3</definedName>
    <definedName name="MARS">#REF!</definedName>
    <definedName name="MOIS" localSheetId="0">'2022'!$B$3</definedName>
    <definedName name="MOIS" localSheetId="1">'2023'!$B$3</definedName>
    <definedName name="MOIS" localSheetId="2">'2024'!$B$3</definedName>
    <definedName name="MOIS">#REF!</definedName>
    <definedName name="NOVEMBRE" localSheetId="0">'2022'!$M$3</definedName>
    <definedName name="NOVEMBRE" localSheetId="1">'2023'!$M$3</definedName>
    <definedName name="NOVEMBRE" localSheetId="2">'2024'!$M$3</definedName>
    <definedName name="NOVEMBRE">#REF!</definedName>
    <definedName name="OCTOBRE" localSheetId="0">'2022'!$L$3</definedName>
    <definedName name="OCTOBRE" localSheetId="1">'2023'!$L$3</definedName>
    <definedName name="OCTOBRE" localSheetId="2">'2024'!$L$3</definedName>
    <definedName name="OCTOBRE">#REF!</definedName>
    <definedName name="REPAS" localSheetId="0">'2022'!$B$5</definedName>
    <definedName name="REPAS" localSheetId="1">'2023'!$B$5</definedName>
    <definedName name="REPAS" localSheetId="2">'2024'!$B$5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>#REF!</definedName>
    <definedName name="SEPTEMBRE" localSheetId="0">'2022'!$K$3</definedName>
    <definedName name="SEPTEMBRE" localSheetId="1">'2023'!$K$3</definedName>
    <definedName name="SEPTEMBRE" localSheetId="2">'2024'!$K$3</definedName>
    <definedName name="SEPTEMBRE">#REF!</definedName>
    <definedName name="SOLDE" localSheetId="0">'2022'!$B$26</definedName>
    <definedName name="SOLDE" localSheetId="1">'2023'!$B$26</definedName>
    <definedName name="SOLDE" localSheetId="2">'2024'!$B$26</definedName>
    <definedName name="SORTIES" localSheetId="0">'2022'!$B$21</definedName>
    <definedName name="SORTIES" localSheetId="1">'2023'!$B$21</definedName>
    <definedName name="SORTIES" localSheetId="2">'2024'!$B$21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 localSheetId="2">'2024'!$B$23</definedName>
    <definedName name="SORTIES_CHARGES_SOCIALES_PATRONALES">#REF!</definedName>
    <definedName name="SORTIES_FRAIS_PEE_AMUNDI" localSheetId="0">'2022'!#REF!</definedName>
    <definedName name="SORTIES_FRAIS_PEE_AMUNDI" localSheetId="1">'2023'!#REF!</definedName>
    <definedName name="SORTIES_FRAIS_PEE_AMUNDI" localSheetId="2">'2024'!#REF!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 localSheetId="2">'2024'!$B$22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>#REF!</definedName>
    <definedName name="TOTAL_ENTREES" localSheetId="0">'2022'!$B$19</definedName>
    <definedName name="TOTAL_ENTREES" localSheetId="1">'2023'!$B$19</definedName>
    <definedName name="TOTAL_ENTREES" localSheetId="2">'2024'!$B$19</definedName>
    <definedName name="TOTAL_ENTREES">#REF!</definedName>
    <definedName name="TOTAL_SORTIES" localSheetId="0">'2022'!$B$24</definedName>
    <definedName name="TOTAL_SORTIES" localSheetId="1">'2023'!$B$24</definedName>
    <definedName name="TOTAL_SORTIES" localSheetId="2">'2024'!$B$24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4" i="13" l="1"/>
  <c r="N24" i="16"/>
  <c r="M24" i="16"/>
  <c r="L24" i="16"/>
  <c r="K24" i="16"/>
  <c r="J24" i="16"/>
  <c r="I24" i="16"/>
  <c r="H24" i="16"/>
  <c r="G24" i="16"/>
  <c r="F24" i="16"/>
  <c r="E24" i="16"/>
  <c r="D24" i="16"/>
  <c r="P22" i="16"/>
  <c r="M19" i="16"/>
  <c r="M26" i="16" s="1"/>
  <c r="L19" i="16"/>
  <c r="L26" i="16" s="1"/>
  <c r="K19" i="16"/>
  <c r="K26" i="16" s="1"/>
  <c r="J19" i="16"/>
  <c r="J26" i="16" s="1"/>
  <c r="I19" i="16"/>
  <c r="I26" i="16" s="1"/>
  <c r="H19" i="16"/>
  <c r="H26" i="16" s="1"/>
  <c r="G19" i="16"/>
  <c r="F19" i="16"/>
  <c r="F26" i="16" s="1"/>
  <c r="E19" i="16"/>
  <c r="E26" i="16" s="1"/>
  <c r="D19" i="16"/>
  <c r="D26" i="16" s="1"/>
  <c r="P18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N23" i="15"/>
  <c r="N24" i="15" s="1"/>
  <c r="M23" i="15"/>
  <c r="M24" i="15" s="1"/>
  <c r="L23" i="15"/>
  <c r="L24" i="15" s="1"/>
  <c r="K23" i="15"/>
  <c r="K24" i="15" s="1"/>
  <c r="J23" i="15"/>
  <c r="J24" i="15" s="1"/>
  <c r="I23" i="15"/>
  <c r="I24" i="15" s="1"/>
  <c r="H23" i="15"/>
  <c r="H24" i="15" s="1"/>
  <c r="G23" i="15"/>
  <c r="G24" i="15" s="1"/>
  <c r="F23" i="15"/>
  <c r="F24" i="15" s="1"/>
  <c r="E23" i="15"/>
  <c r="E24" i="15" s="1"/>
  <c r="D23" i="15"/>
  <c r="D24" i="15" s="1"/>
  <c r="C23" i="15"/>
  <c r="C24" i="15" s="1"/>
  <c r="P22" i="15"/>
  <c r="K19" i="15"/>
  <c r="D19" i="15"/>
  <c r="P18" i="15"/>
  <c r="N17" i="15"/>
  <c r="N19" i="15" s="1"/>
  <c r="M17" i="15"/>
  <c r="M19" i="15" s="1"/>
  <c r="L17" i="15"/>
  <c r="L19" i="15" s="1"/>
  <c r="K17" i="15"/>
  <c r="J17" i="15"/>
  <c r="J19" i="15" s="1"/>
  <c r="J26" i="15" s="1"/>
  <c r="I17" i="15"/>
  <c r="I19" i="15" s="1"/>
  <c r="H17" i="15"/>
  <c r="H19" i="15" s="1"/>
  <c r="G17" i="15"/>
  <c r="G19" i="15" s="1"/>
  <c r="G26" i="15" s="1"/>
  <c r="F17" i="15"/>
  <c r="F19" i="15" s="1"/>
  <c r="E17" i="15"/>
  <c r="E19" i="15" s="1"/>
  <c r="D17" i="15"/>
  <c r="C17" i="15"/>
  <c r="C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M24" i="14"/>
  <c r="L24" i="14"/>
  <c r="K24" i="14"/>
  <c r="J24" i="14"/>
  <c r="I24" i="14"/>
  <c r="H24" i="14"/>
  <c r="G24" i="14"/>
  <c r="F24" i="14"/>
  <c r="E24" i="14"/>
  <c r="D24" i="14"/>
  <c r="C24" i="14"/>
  <c r="N23" i="14"/>
  <c r="P23" i="14" s="1"/>
  <c r="P22" i="14"/>
  <c r="N19" i="14"/>
  <c r="M19" i="14"/>
  <c r="M26" i="14" s="1"/>
  <c r="L19" i="14"/>
  <c r="K19" i="14"/>
  <c r="K26" i="14" s="1"/>
  <c r="J19" i="14"/>
  <c r="J26" i="14" s="1"/>
  <c r="I19" i="14"/>
  <c r="I26" i="14" s="1"/>
  <c r="H19" i="14"/>
  <c r="H26" i="14" s="1"/>
  <c r="G19" i="14"/>
  <c r="F19" i="14"/>
  <c r="F26" i="14" s="1"/>
  <c r="E19" i="14"/>
  <c r="E26" i="14" s="1"/>
  <c r="D19" i="14"/>
  <c r="C19" i="14"/>
  <c r="C26" i="14" s="1"/>
  <c r="P18" i="14"/>
  <c r="N17" i="14"/>
  <c r="P17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P19" i="15" l="1"/>
  <c r="H26" i="15"/>
  <c r="D26" i="14"/>
  <c r="L26" i="14"/>
  <c r="I26" i="15"/>
  <c r="N24" i="14"/>
  <c r="P24" i="14" s="1"/>
  <c r="P8" i="15"/>
  <c r="P17" i="15"/>
  <c r="G26" i="14"/>
  <c r="P8" i="14"/>
  <c r="P24" i="15"/>
  <c r="G26" i="16"/>
  <c r="P8" i="16"/>
  <c r="N19" i="16"/>
  <c r="N26" i="16" s="1"/>
  <c r="D26" i="15"/>
  <c r="M26" i="15"/>
  <c r="K26" i="15"/>
  <c r="E26" i="15"/>
  <c r="L26" i="15"/>
  <c r="F26" i="15"/>
  <c r="N26" i="15"/>
  <c r="P19" i="14"/>
  <c r="P23" i="15"/>
  <c r="C26" i="15"/>
  <c r="N26" i="14" l="1"/>
  <c r="P26" i="14" s="1"/>
  <c r="P26" i="15"/>
  <c r="C23" i="16"/>
  <c r="C17" i="16"/>
  <c r="P23" i="16" l="1"/>
  <c r="C24" i="16"/>
  <c r="P24" i="16" s="1"/>
  <c r="C19" i="16"/>
  <c r="P17" i="16"/>
  <c r="C3" i="13"/>
  <c r="C26" i="16" l="1"/>
  <c r="P26" i="16" s="1"/>
  <c r="P19" i="16"/>
</calcChain>
</file>

<file path=xl/sharedStrings.xml><?xml version="1.0" encoding="utf-8"?>
<sst xmlns="http://schemas.openxmlformats.org/spreadsheetml/2006/main" count="106" uniqueCount="39">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</sst>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workbookViewId="0">
      <selection activeCell="N14" sqref="N14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0" t="s">
        <v>9</v>
      </c>
    </row>
    <row r="2" spans="2:16" x14ac:dyDescent="0.45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/>
      <c r="D6" s="56"/>
      <c r="E6" s="56"/>
      <c r="F6" s="33"/>
      <c r="G6" s="33"/>
      <c r="H6" s="33"/>
      <c r="I6" s="33"/>
      <c r="J6" s="33"/>
      <c r="K6" s="33"/>
      <c r="L6" s="33"/>
      <c r="M6" s="33"/>
      <c r="N6" s="33">
        <v>20</v>
      </c>
      <c r="O6" s="31"/>
      <c r="P6" s="52">
        <f>SUM(C6:N6)</f>
        <v>20</v>
      </c>
    </row>
    <row r="7" spans="2:16" x14ac:dyDescent="0.45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>
        <v>20</v>
      </c>
      <c r="O7" s="31"/>
      <c r="P7" s="52">
        <f>SUM(C7:N7)</f>
        <v>20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0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>
        <v>20</v>
      </c>
      <c r="P11" s="53">
        <f>SUM(C11:N11)</f>
        <v>20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0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>N11*Params!$C$5*(1-Params!$C$3)-Params!$C$4</f>
        <v>8389</v>
      </c>
      <c r="O17" s="4"/>
      <c r="P17" s="37">
        <f>SUM(C17:N17)</f>
        <v>8389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8389</v>
      </c>
      <c r="O19" s="5"/>
      <c r="P19" s="38">
        <f>SUM(C19:O19)</f>
        <v>8389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v>4899.16</v>
      </c>
      <c r="O22" s="4"/>
      <c r="P22" s="39">
        <f>SUM(C22:N22)</f>
        <v>4899.16</v>
      </c>
    </row>
    <row r="23" spans="2:16" x14ac:dyDescent="0.45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f>993.33+1686.51</f>
        <v>2679.84</v>
      </c>
      <c r="O23" s="4"/>
      <c r="P23" s="39">
        <f>SUM(C23:N23)</f>
        <v>2679.84</v>
      </c>
    </row>
    <row r="24" spans="2:16" x14ac:dyDescent="0.45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7579</v>
      </c>
      <c r="O24" s="4"/>
      <c r="P24" s="41">
        <f>SUM(C24:N24)</f>
        <v>7579</v>
      </c>
    </row>
    <row r="25" spans="2:16" x14ac:dyDescent="0.4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810</v>
      </c>
      <c r="P26" s="54">
        <f>SUM(C26:O26)</f>
        <v>810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6"/>
  <sheetViews>
    <sheetView workbookViewId="0">
      <selection activeCell="N14" sqref="N14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0" t="s">
        <v>9</v>
      </c>
    </row>
    <row r="2" spans="2:16" x14ac:dyDescent="0.45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20</v>
      </c>
      <c r="D6" s="56">
        <v>20</v>
      </c>
      <c r="E6" s="56">
        <v>20</v>
      </c>
      <c r="F6" s="33">
        <v>20</v>
      </c>
      <c r="G6" s="33">
        <v>20</v>
      </c>
      <c r="H6" s="33">
        <v>20</v>
      </c>
      <c r="I6" s="33">
        <v>20</v>
      </c>
      <c r="J6" s="33">
        <v>20</v>
      </c>
      <c r="K6" s="33">
        <v>20</v>
      </c>
      <c r="L6" s="33">
        <v>20</v>
      </c>
      <c r="M6" s="33">
        <v>20</v>
      </c>
      <c r="N6" s="33">
        <v>1</v>
      </c>
      <c r="O6" s="31"/>
      <c r="P6" s="52">
        <f>SUM(C6:N6)</f>
        <v>221</v>
      </c>
    </row>
    <row r="7" spans="2:16" x14ac:dyDescent="0.45">
      <c r="B7" s="8" t="s">
        <v>20</v>
      </c>
      <c r="C7" s="33">
        <v>22</v>
      </c>
      <c r="D7" s="33">
        <v>20</v>
      </c>
      <c r="E7" s="33">
        <v>20</v>
      </c>
      <c r="F7" s="33">
        <v>19</v>
      </c>
      <c r="G7" s="33">
        <v>9</v>
      </c>
      <c r="H7" s="33">
        <v>19</v>
      </c>
      <c r="I7" s="33">
        <v>17</v>
      </c>
      <c r="J7" s="33">
        <v>21</v>
      </c>
      <c r="K7" s="33">
        <v>18</v>
      </c>
      <c r="L7" s="33">
        <v>20</v>
      </c>
      <c r="M7" s="33">
        <v>18</v>
      </c>
      <c r="N7" s="33">
        <v>18</v>
      </c>
      <c r="O7" s="31"/>
      <c r="P7" s="52">
        <f>SUM(C7:N7)</f>
        <v>221</v>
      </c>
    </row>
    <row r="8" spans="2:16" x14ac:dyDescent="0.45">
      <c r="B8" s="16" t="s">
        <v>21</v>
      </c>
      <c r="C8" s="32">
        <f t="shared" ref="C8:N8" si="0">C7-C6</f>
        <v>2</v>
      </c>
      <c r="D8" s="32">
        <f t="shared" si="0"/>
        <v>0</v>
      </c>
      <c r="E8" s="32">
        <f t="shared" si="0"/>
        <v>0</v>
      </c>
      <c r="F8" s="32">
        <f t="shared" si="0"/>
        <v>-1</v>
      </c>
      <c r="G8" s="32">
        <f t="shared" si="0"/>
        <v>-11</v>
      </c>
      <c r="H8" s="32">
        <f t="shared" si="0"/>
        <v>-1</v>
      </c>
      <c r="I8" s="32">
        <f t="shared" si="0"/>
        <v>-3</v>
      </c>
      <c r="J8" s="32">
        <f t="shared" si="0"/>
        <v>1</v>
      </c>
      <c r="K8" s="32">
        <f t="shared" si="0"/>
        <v>-2</v>
      </c>
      <c r="L8" s="32">
        <f t="shared" si="0"/>
        <v>0</v>
      </c>
      <c r="M8" s="32">
        <f t="shared" si="0"/>
        <v>-2</v>
      </c>
      <c r="N8" s="32">
        <f t="shared" si="0"/>
        <v>17</v>
      </c>
      <c r="O8" s="31"/>
      <c r="P8" s="52">
        <f>SUM(C8:N8)</f>
        <v>0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22</v>
      </c>
      <c r="D11" s="10">
        <v>20</v>
      </c>
      <c r="E11" s="10">
        <v>20</v>
      </c>
      <c r="F11" s="10">
        <v>19</v>
      </c>
      <c r="G11" s="10">
        <v>9</v>
      </c>
      <c r="H11" s="10">
        <v>19</v>
      </c>
      <c r="I11" s="10">
        <v>17</v>
      </c>
      <c r="J11" s="10">
        <v>21</v>
      </c>
      <c r="K11" s="10">
        <v>18</v>
      </c>
      <c r="L11" s="10">
        <v>20</v>
      </c>
      <c r="M11" s="10">
        <v>17.5</v>
      </c>
      <c r="N11" s="10">
        <v>18</v>
      </c>
      <c r="P11" s="53">
        <f>SUM(C11:N11)</f>
        <v>220.5</v>
      </c>
    </row>
    <row r="12" spans="2:16" x14ac:dyDescent="0.45">
      <c r="B12" s="8" t="s">
        <v>15</v>
      </c>
      <c r="C12" s="11"/>
      <c r="D12" s="11"/>
      <c r="E12" s="11">
        <v>3</v>
      </c>
      <c r="F12" s="11"/>
      <c r="G12" s="11">
        <v>10</v>
      </c>
      <c r="H12" s="11">
        <v>3</v>
      </c>
      <c r="I12" s="11">
        <v>3</v>
      </c>
      <c r="J12" s="11">
        <v>1</v>
      </c>
      <c r="K12" s="11">
        <v>1</v>
      </c>
      <c r="L12" s="11">
        <v>2</v>
      </c>
      <c r="M12" s="11">
        <v>0</v>
      </c>
      <c r="N12" s="11">
        <v>0</v>
      </c>
      <c r="P12" s="53">
        <f>SUM(C12:N12)</f>
        <v>23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>
        <v>2</v>
      </c>
      <c r="L13" s="11"/>
      <c r="M13" s="11">
        <v>3.5</v>
      </c>
      <c r="N13" s="11">
        <v>2</v>
      </c>
      <c r="P13" s="53">
        <f>SUM(C13:N13)</f>
        <v>7.5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9235.4</v>
      </c>
      <c r="D17" s="9">
        <f>D11*Params!$C$5*(1-Params!$C$3)-Params!$C$4</f>
        <v>8389</v>
      </c>
      <c r="E17" s="9">
        <f>E11*Params!$C$5*(1-Params!$C$3)-Params!$C$4</f>
        <v>8389</v>
      </c>
      <c r="F17" s="9">
        <f>F11*Params!$C$5*(1-Params!$C$3)-Params!$C$4</f>
        <v>7965.8</v>
      </c>
      <c r="G17" s="9">
        <f>G11*Params!$C$5*(1-Params!$C$3)-Params!$C$4</f>
        <v>3733.8</v>
      </c>
      <c r="H17" s="9">
        <f>H11*Params!$C$5*(1-Params!$C$3)-Params!$C$4</f>
        <v>7965.8</v>
      </c>
      <c r="I17" s="9">
        <f>I11*Params!$C$5*(1-Params!$C$3)-Params!$C$4</f>
        <v>7119.4000000000005</v>
      </c>
      <c r="J17" s="9">
        <f>J11*Params!$C$5*(1-Params!$C$3)-Params!$C$4</f>
        <v>8812.2000000000007</v>
      </c>
      <c r="K17" s="9">
        <f>K11*Params!$C$5*(1-Params!$C$3)-Params!$C$4</f>
        <v>7542.6</v>
      </c>
      <c r="L17" s="9">
        <f>L11*Params!$C$5*(1-Params!$C$3)-Params!$C$4</f>
        <v>8389</v>
      </c>
      <c r="M17" s="9">
        <f>M11*Params!$C$5*(1-Params!$C$3)-Params!$C$4</f>
        <v>7331</v>
      </c>
      <c r="N17" s="9">
        <f>N11*Params!$C$5*(1-Params!$C$3)-Params!$C$4</f>
        <v>7542.6</v>
      </c>
      <c r="O17" s="4"/>
      <c r="P17" s="37">
        <f>SUM(C17:N17)</f>
        <v>92415.60000000002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9235.4</v>
      </c>
      <c r="D19" s="25">
        <f t="shared" si="1"/>
        <v>8389</v>
      </c>
      <c r="E19" s="25">
        <f t="shared" si="1"/>
        <v>8389</v>
      </c>
      <c r="F19" s="25">
        <f t="shared" si="1"/>
        <v>7965.8</v>
      </c>
      <c r="G19" s="25">
        <f t="shared" si="1"/>
        <v>3733.8</v>
      </c>
      <c r="H19" s="25">
        <f t="shared" si="1"/>
        <v>7965.8</v>
      </c>
      <c r="I19" s="25">
        <f t="shared" si="1"/>
        <v>7119.4000000000005</v>
      </c>
      <c r="J19" s="25">
        <f t="shared" si="1"/>
        <v>8812.2000000000007</v>
      </c>
      <c r="K19" s="25">
        <f t="shared" si="1"/>
        <v>7542.6</v>
      </c>
      <c r="L19" s="25">
        <f t="shared" si="1"/>
        <v>8389</v>
      </c>
      <c r="M19" s="25">
        <f t="shared" si="1"/>
        <v>7331</v>
      </c>
      <c r="N19" s="25">
        <f t="shared" si="1"/>
        <v>7542.6</v>
      </c>
      <c r="O19" s="5"/>
      <c r="P19" s="38">
        <f>SUM(C19:N19)</f>
        <v>92415.60000000002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>
        <v>5307.32</v>
      </c>
      <c r="D22" s="9">
        <v>5307.32</v>
      </c>
      <c r="E22" s="9">
        <v>5307.32</v>
      </c>
      <c r="F22" s="9">
        <v>5307.32</v>
      </c>
      <c r="G22" s="9">
        <v>5307.32</v>
      </c>
      <c r="H22" s="9">
        <v>5307.32</v>
      </c>
      <c r="I22" s="9">
        <v>5307.32</v>
      </c>
      <c r="J22" s="9">
        <v>5307.32</v>
      </c>
      <c r="K22" s="9">
        <v>4839.6400000000003</v>
      </c>
      <c r="L22" s="9">
        <v>5307.32</v>
      </c>
      <c r="M22" s="9">
        <v>4504.1499999999996</v>
      </c>
      <c r="N22" s="9">
        <v>4637.5</v>
      </c>
      <c r="O22" s="4"/>
      <c r="P22" s="39">
        <f>SUM(C22:N22)</f>
        <v>61747.17</v>
      </c>
    </row>
    <row r="23" spans="2:16" x14ac:dyDescent="0.45">
      <c r="B23" s="8" t="s">
        <v>8</v>
      </c>
      <c r="C23" s="9">
        <f>1079.35+1827.69</f>
        <v>2907.04</v>
      </c>
      <c r="D23" s="9">
        <f>1079.35+1827.69</f>
        <v>2907.04</v>
      </c>
      <c r="E23" s="9">
        <f>1079.35+1827.69</f>
        <v>2907.04</v>
      </c>
      <c r="F23" s="9">
        <f>1079.35+1835.58</f>
        <v>2914.93</v>
      </c>
      <c r="G23" s="9">
        <f>1079.35+1830.32</f>
        <v>2909.67</v>
      </c>
      <c r="H23" s="9">
        <f>1079.35+1855.32</f>
        <v>2934.67</v>
      </c>
      <c r="I23" s="9">
        <f>1079.35+1836.9</f>
        <v>2916.25</v>
      </c>
      <c r="J23" s="9">
        <f>1079.35+1836.9</f>
        <v>2916.25</v>
      </c>
      <c r="K23" s="9">
        <f>986.7+1672.98</f>
        <v>2659.6800000000003</v>
      </c>
      <c r="L23" s="9">
        <f>1079.35+1831.65</f>
        <v>2911</v>
      </c>
      <c r="M23" s="9">
        <f>920.81+1562.23</f>
        <v>2483.04</v>
      </c>
      <c r="N23" s="9">
        <f>963.12+1604.8</f>
        <v>2567.92</v>
      </c>
      <c r="O23" s="4"/>
      <c r="P23" s="39">
        <f>SUM(C23:N23)</f>
        <v>33934.53</v>
      </c>
    </row>
    <row r="24" spans="2:16" x14ac:dyDescent="0.45">
      <c r="B24" s="7" t="s">
        <v>3</v>
      </c>
      <c r="C24" s="40">
        <f t="shared" ref="C24:N24" si="2">SUM(C22:C23)</f>
        <v>8214.36</v>
      </c>
      <c r="D24" s="40">
        <f t="shared" si="2"/>
        <v>8214.36</v>
      </c>
      <c r="E24" s="40">
        <f t="shared" si="2"/>
        <v>8214.36</v>
      </c>
      <c r="F24" s="40">
        <f t="shared" si="2"/>
        <v>8222.25</v>
      </c>
      <c r="G24" s="40">
        <f t="shared" si="2"/>
        <v>8216.99</v>
      </c>
      <c r="H24" s="40">
        <f t="shared" si="2"/>
        <v>8241.99</v>
      </c>
      <c r="I24" s="40">
        <f t="shared" si="2"/>
        <v>8223.57</v>
      </c>
      <c r="J24" s="40">
        <f t="shared" si="2"/>
        <v>8223.57</v>
      </c>
      <c r="K24" s="40">
        <f t="shared" si="2"/>
        <v>7499.3200000000006</v>
      </c>
      <c r="L24" s="40">
        <f t="shared" si="2"/>
        <v>8218.32</v>
      </c>
      <c r="M24" s="40">
        <f t="shared" si="2"/>
        <v>6987.19</v>
      </c>
      <c r="N24" s="40">
        <f t="shared" si="2"/>
        <v>7205.42</v>
      </c>
      <c r="O24" s="4"/>
      <c r="P24" s="41">
        <f>SUM(C24:N24)</f>
        <v>95681.7</v>
      </c>
    </row>
    <row r="25" spans="2:16" x14ac:dyDescent="0.4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3" t="s">
        <v>25</v>
      </c>
      <c r="C26" s="44">
        <f t="shared" ref="C26:N26" si="3">C19-C24</f>
        <v>1021.0399999999991</v>
      </c>
      <c r="D26" s="44">
        <f t="shared" si="3"/>
        <v>174.63999999999942</v>
      </c>
      <c r="E26" s="44">
        <f t="shared" si="3"/>
        <v>174.63999999999942</v>
      </c>
      <c r="F26" s="44">
        <f t="shared" si="3"/>
        <v>-256.44999999999982</v>
      </c>
      <c r="G26" s="44">
        <f t="shared" si="3"/>
        <v>-4483.1899999999996</v>
      </c>
      <c r="H26" s="44">
        <f t="shared" si="3"/>
        <v>-276.1899999999996</v>
      </c>
      <c r="I26" s="44">
        <f t="shared" si="3"/>
        <v>-1104.1699999999992</v>
      </c>
      <c r="J26" s="44">
        <f t="shared" si="3"/>
        <v>588.63000000000102</v>
      </c>
      <c r="K26" s="44">
        <f t="shared" si="3"/>
        <v>43.279999999999745</v>
      </c>
      <c r="L26" s="44">
        <f t="shared" si="3"/>
        <v>170.68000000000029</v>
      </c>
      <c r="M26" s="44">
        <f t="shared" si="3"/>
        <v>343.8100000000004</v>
      </c>
      <c r="N26" s="44">
        <f t="shared" si="3"/>
        <v>337.18000000000029</v>
      </c>
      <c r="P26" s="54">
        <f>SUM(C26:N26)</f>
        <v>-3266.0999999999985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8ABD7-083E-4B28-B87C-4215B766345B}">
  <dimension ref="B1:P26"/>
  <sheetViews>
    <sheetView tabSelected="1" workbookViewId="0">
      <selection activeCell="C24" sqref="C24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0" t="s">
        <v>9</v>
      </c>
    </row>
    <row r="2" spans="2:16" x14ac:dyDescent="0.45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14</v>
      </c>
      <c r="D6" s="56"/>
      <c r="E6" s="56"/>
      <c r="F6" s="33"/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14</v>
      </c>
    </row>
    <row r="7" spans="2:16" x14ac:dyDescent="0.45">
      <c r="B7" s="8" t="s">
        <v>20</v>
      </c>
      <c r="C7" s="33">
        <v>14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14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0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14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P11" s="53">
        <f>SUM(C11:N11)</f>
        <v>14</v>
      </c>
    </row>
    <row r="12" spans="2:16" x14ac:dyDescent="0.45">
      <c r="B12" s="8" t="s">
        <v>15</v>
      </c>
      <c r="C12" s="11">
        <v>0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0</v>
      </c>
    </row>
    <row r="13" spans="2:16" x14ac:dyDescent="0.45">
      <c r="B13" s="8" t="s">
        <v>16</v>
      </c>
      <c r="C13" s="11">
        <v>8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8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5849.8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5849.8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5849.8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5849.8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>
        <v>3687.49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4"/>
      <c r="P22" s="39">
        <f>SUM(C22:N22)</f>
        <v>3687.49</v>
      </c>
    </row>
    <row r="23" spans="2:16" x14ac:dyDescent="0.45">
      <c r="B23" s="8" t="s">
        <v>8</v>
      </c>
      <c r="C23" s="9">
        <f>773.59+1294.64</f>
        <v>2068.23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2068.23</v>
      </c>
    </row>
    <row r="24" spans="2:16" x14ac:dyDescent="0.45">
      <c r="B24" s="7" t="s">
        <v>3</v>
      </c>
      <c r="C24" s="40">
        <f t="shared" ref="C24:N24" si="2">SUM(C22:C23)</f>
        <v>5755.7199999999993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0</v>
      </c>
      <c r="O24" s="4"/>
      <c r="P24" s="41">
        <f>SUM(C24:N24)</f>
        <v>5755.7199999999993</v>
      </c>
    </row>
    <row r="25" spans="2:16" x14ac:dyDescent="0.4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3" t="s">
        <v>25</v>
      </c>
      <c r="C26" s="44">
        <f t="shared" ref="C26:N26" si="3">C19-C24</f>
        <v>94.080000000000837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0</v>
      </c>
      <c r="P26" s="54">
        <f>SUM(C26:O26)</f>
        <v>94.080000000000837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B8" sqref="B8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2" t="s">
        <v>22</v>
      </c>
      <c r="C2" s="63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460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4"/>
  <sheetViews>
    <sheetView workbookViewId="0">
      <selection activeCell="C3" sqref="C3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4" t="s">
        <v>23</v>
      </c>
      <c r="C2" s="64"/>
    </row>
    <row r="3" spans="2:3" ht="16.899999999999999" customHeight="1" x14ac:dyDescent="0.45">
      <c r="B3" s="34" t="s">
        <v>24</v>
      </c>
      <c r="C3" s="35">
        <f>'2022'!P26+'2023'!P26</f>
        <v>-2456.0999999999985</v>
      </c>
    </row>
    <row r="4" spans="2:3" ht="16.899999999999999" customHeight="1" x14ac:dyDescent="0.45">
      <c r="B4" s="34" t="s">
        <v>26</v>
      </c>
      <c r="C4" s="36">
        <f>('2022'!P12)+('2023'!P12)+('2024'!P12)</f>
        <v>23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96</vt:i4>
      </vt:variant>
    </vt:vector>
  </HeadingPairs>
  <TitlesOfParts>
    <vt:vector size="101" baseType="lpstr">
      <vt:lpstr>2022</vt:lpstr>
      <vt:lpstr>2023</vt:lpstr>
      <vt:lpstr>2024</vt:lpstr>
      <vt:lpstr>Params</vt:lpstr>
      <vt:lpstr>Synthése</vt:lpstr>
      <vt:lpstr>'2022'!AOUT</vt:lpstr>
      <vt:lpstr>'2023'!AOUT</vt:lpstr>
      <vt:lpstr>'2024'!AOUT</vt:lpstr>
      <vt:lpstr>'2022'!AVRIL</vt:lpstr>
      <vt:lpstr>'2023'!AVRIL</vt:lpstr>
      <vt:lpstr>'2024'!AVRIL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'2022'!FEVRIER</vt:lpstr>
      <vt:lpstr>'2023'!FEVRIER</vt:lpstr>
      <vt:lpstr>'2024'!FEVRIER</vt:lpstr>
      <vt:lpstr>'2022'!JANVIER</vt:lpstr>
      <vt:lpstr>'2023'!JANVIER</vt:lpstr>
      <vt:lpstr>'2024'!JANVIER</vt:lpstr>
      <vt:lpstr>'2022'!JUILLET</vt:lpstr>
      <vt:lpstr>'2023'!JUILLET</vt:lpstr>
      <vt:lpstr>'2024'!JUILLET</vt:lpstr>
      <vt:lpstr>'2022'!JUIN</vt:lpstr>
      <vt:lpstr>'2023'!JUIN</vt:lpstr>
      <vt:lpstr>'2024'!JUIN</vt:lpstr>
      <vt:lpstr>'2022'!MAI</vt:lpstr>
      <vt:lpstr>'2023'!MAI</vt:lpstr>
      <vt:lpstr>'2024'!MAI</vt:lpstr>
      <vt:lpstr>'2022'!MARS</vt:lpstr>
      <vt:lpstr>'2023'!MARS</vt:lpstr>
      <vt:lpstr>'2024'!MARS</vt:lpstr>
      <vt:lpstr>'2022'!MOIS</vt:lpstr>
      <vt:lpstr>'2023'!MOIS</vt:lpstr>
      <vt:lpstr>'2024'!MOIS</vt:lpstr>
      <vt:lpstr>'2022'!NOVEMBRE</vt:lpstr>
      <vt:lpstr>'2023'!NOVEMBRE</vt:lpstr>
      <vt:lpstr>'2024'!NOVEMBRE</vt:lpstr>
      <vt:lpstr>'2022'!OCTOBRE</vt:lpstr>
      <vt:lpstr>'2023'!OCTOBRE</vt:lpstr>
      <vt:lpstr>'2024'!OCTOBRE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'2022'!SEPTEMBRE</vt:lpstr>
      <vt:lpstr>'2023'!SEPTEMBRE</vt:lpstr>
      <vt:lpstr>'2024'!SEPTEMBRE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2024-02-02T00:10:34Z</dcterms:modified>
</cp:coreProperties>
</file>