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14179F9E-3773-4835-B750-0AD66029711F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'2024'!$B$15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'2024'!$B$17</definedName>
    <definedName name="ENTREES">#REF!</definedName>
    <definedName name="ENTREES_ASTREINTE" localSheetId="0">'2023'!$B$18</definedName>
    <definedName name="ENTREES_ASTREINTE" localSheetId="1">'2024'!$B$19</definedName>
    <definedName name="ENTREES_ASTREINTE">#REF!</definedName>
    <definedName name="ENTREES_FACTURE" localSheetId="0">'2023'!$B$17</definedName>
    <definedName name="ENTREES_FACTURE" localSheetId="1">'2024'!$B$18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'2023'!#REF!</definedName>
    <definedName name="FRAIS_KM" localSheetId="1">'2024'!#REF!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'2023'!#REF!</definedName>
    <definedName name="NOMBRE_KM" localSheetId="1">'2024'!#REF!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'2024'!$B$28</definedName>
    <definedName name="SORTIES" localSheetId="0">'2023'!$B$21</definedName>
    <definedName name="SORTIES" localSheetId="1">'2024'!$B$22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'2024'!$B$24</definedName>
    <definedName name="SORTIES_CHARGES_SOCIALES_PATRONALES">#REF!</definedName>
    <definedName name="SORTIES_FRAIS_KM" localSheetId="0">'2023'!#REF!</definedName>
    <definedName name="SORTIES_FRAIS_KM" localSheetId="1">'2024'!#REF!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'2024'!$B$23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'2024'!$B$20</definedName>
    <definedName name="TOTAL_ENTREES">#REF!</definedName>
    <definedName name="TOTAL_SORTIES" localSheetId="0">'2023'!$B$25</definedName>
    <definedName name="TOTAL_SORTIES" localSheetId="1">'2024'!$B$26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14" i="15" l="1"/>
  <c r="P6" i="15"/>
  <c r="P7" i="15"/>
  <c r="C8" i="15"/>
  <c r="D8" i="15"/>
  <c r="E8" i="15"/>
  <c r="F8" i="15"/>
  <c r="G8" i="15"/>
  <c r="H8" i="15"/>
  <c r="I8" i="15"/>
  <c r="J8" i="15"/>
  <c r="K8" i="15"/>
  <c r="L8" i="15"/>
  <c r="M8" i="15"/>
  <c r="N8" i="15"/>
  <c r="P11" i="15"/>
  <c r="P12" i="15"/>
  <c r="P13" i="15"/>
  <c r="P15" i="15"/>
  <c r="H20" i="15"/>
  <c r="I20" i="15"/>
  <c r="J20" i="15"/>
  <c r="K20" i="15"/>
  <c r="L20" i="15"/>
  <c r="N20" i="15"/>
  <c r="P19" i="15"/>
  <c r="D20" i="15"/>
  <c r="D28" i="15" s="1"/>
  <c r="E20" i="15"/>
  <c r="F20" i="15"/>
  <c r="G20" i="15"/>
  <c r="M20" i="15"/>
  <c r="P23" i="15"/>
  <c r="G26" i="15"/>
  <c r="I26" i="15"/>
  <c r="J26" i="15"/>
  <c r="P25" i="15"/>
  <c r="D26" i="15"/>
  <c r="E26" i="15"/>
  <c r="F26" i="15"/>
  <c r="K26" i="15"/>
  <c r="L26" i="15"/>
  <c r="M26" i="15"/>
  <c r="N26" i="15"/>
  <c r="H25" i="14"/>
  <c r="G25" i="14"/>
  <c r="F25" i="14"/>
  <c r="D25" i="14"/>
  <c r="C25" i="14"/>
  <c r="P24" i="14"/>
  <c r="N23" i="14"/>
  <c r="N25" i="14" s="1"/>
  <c r="M23" i="14"/>
  <c r="M25" i="14" s="1"/>
  <c r="L23" i="14"/>
  <c r="L25" i="14" s="1"/>
  <c r="K23" i="14"/>
  <c r="K25" i="14" s="1"/>
  <c r="J23" i="14"/>
  <c r="J25" i="14" s="1"/>
  <c r="I23" i="14"/>
  <c r="I25" i="14" s="1"/>
  <c r="H23" i="14"/>
  <c r="G23" i="14"/>
  <c r="F23" i="14"/>
  <c r="E23" i="14"/>
  <c r="E25" i="14" s="1"/>
  <c r="P22" i="14"/>
  <c r="M19" i="14"/>
  <c r="L19" i="14"/>
  <c r="L27" i="14" s="1"/>
  <c r="J19" i="14"/>
  <c r="D19" i="14"/>
  <c r="D27" i="14" s="1"/>
  <c r="C19" i="14"/>
  <c r="C27" i="14" s="1"/>
  <c r="P18" i="14"/>
  <c r="N17" i="14"/>
  <c r="N19" i="14" s="1"/>
  <c r="M17" i="14"/>
  <c r="L17" i="14"/>
  <c r="K17" i="14"/>
  <c r="K19" i="14" s="1"/>
  <c r="J17" i="14"/>
  <c r="I17" i="14"/>
  <c r="I19" i="14" s="1"/>
  <c r="H17" i="14"/>
  <c r="H19" i="14" s="1"/>
  <c r="H27" i="14" s="1"/>
  <c r="G17" i="14"/>
  <c r="G19" i="14" s="1"/>
  <c r="G27" i="14" s="1"/>
  <c r="F17" i="14"/>
  <c r="F19" i="14" s="1"/>
  <c r="F27" i="14" s="1"/>
  <c r="E17" i="14"/>
  <c r="E19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J27" i="14" l="1"/>
  <c r="P8" i="14"/>
  <c r="M27" i="14"/>
  <c r="M28" i="15"/>
  <c r="L28" i="15"/>
  <c r="K28" i="15"/>
  <c r="N27" i="14"/>
  <c r="I27" i="14"/>
  <c r="F28" i="15"/>
  <c r="J28" i="15"/>
  <c r="N28" i="15"/>
  <c r="E28" i="15"/>
  <c r="G28" i="15"/>
  <c r="P8" i="15"/>
  <c r="I28" i="15"/>
  <c r="H26" i="15"/>
  <c r="H28" i="15" s="1"/>
  <c r="P19" i="14"/>
  <c r="E27" i="14"/>
  <c r="P25" i="14"/>
  <c r="K27" i="14"/>
  <c r="P27" i="14" s="1"/>
  <c r="P23" i="14"/>
  <c r="P17" i="14"/>
  <c r="C24" i="15" l="1"/>
  <c r="C18" i="15"/>
  <c r="C20" i="15" l="1"/>
  <c r="P18" i="15"/>
  <c r="C26" i="15"/>
  <c r="P26" i="15" s="1"/>
  <c r="P24" i="15"/>
  <c r="P20" i="15" l="1"/>
  <c r="C28" i="15"/>
  <c r="P28" i="15" s="1"/>
  <c r="C3" i="13" s="1"/>
</calcChain>
</file>

<file path=xl/sharedStrings.xml><?xml version="1.0" encoding="utf-8"?>
<sst xmlns="http://schemas.openxmlformats.org/spreadsheetml/2006/main" count="76" uniqueCount="41">
  <si>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</si>
  <si>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</si>
  <si>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</si>
  <si>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</si>
  <si>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</si>
  <si>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</si>
  <si>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</si>
  <si>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</si>
  <si>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</si>
  <si>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</si>
  <si>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</si>
  <si>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</si>
  <si>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</si>
  <si>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</si>
  <si>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</si>
  <si>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</si>
  <si>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</si>
  <si>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</si>
  <si>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</si>
  <si>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</si>
  <si>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</si>
  <si>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</si>
  <si>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</si>
  <si>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</si>
  <si>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</si>
  <si>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</si>
  <si>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</si>
  <si>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</si>
  <si>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</si>
  <si>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</si>
  <si>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</si>
  <si>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</si>
  <si>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</si>
  <si>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</si>
  <si>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</si>
  <si>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</si>
  <si>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</si>
  <si>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</si>
  <si>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(Mars 2022)</t>
  </si>
  <si>
    <t>Frais Achat</t>
  </si>
  <si>
    <t>Paternité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</si>
</sst>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topLeftCell="A2" workbookViewId="0">
      <selection activeCell="N17" sqref="N1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5">
        <f>SUM(C6:N6)</f>
        <v>190</v>
      </c>
    </row>
    <row r="7" spans="2:16" x14ac:dyDescent="0.45">
      <c r="B7" s="9" t="s">
        <v>21</v>
      </c>
      <c r="C7" s="37"/>
      <c r="D7" s="37"/>
      <c r="E7" s="37">
        <v>23</v>
      </c>
      <c r="F7" s="37">
        <v>19</v>
      </c>
      <c r="G7" s="37">
        <v>19</v>
      </c>
      <c r="H7" s="37">
        <v>22</v>
      </c>
      <c r="I7" s="37">
        <v>10</v>
      </c>
      <c r="J7" s="37">
        <v>16</v>
      </c>
      <c r="K7" s="37">
        <v>20</v>
      </c>
      <c r="L7" s="37">
        <v>22</v>
      </c>
      <c r="M7" s="37">
        <v>19</v>
      </c>
      <c r="N7" s="37">
        <v>13</v>
      </c>
      <c r="O7" s="36"/>
      <c r="P7" s="55">
        <f>SUM(C7:N7)</f>
        <v>183</v>
      </c>
    </row>
    <row r="8" spans="2:16" x14ac:dyDescent="0.45">
      <c r="B8" s="18" t="s">
        <v>22</v>
      </c>
      <c r="C8" s="59">
        <f t="shared" ref="C8:N8" si="0">C7-C6</f>
        <v>0</v>
      </c>
      <c r="D8" s="59">
        <f t="shared" si="0"/>
        <v>0</v>
      </c>
      <c r="E8" s="59">
        <f t="shared" si="0"/>
        <v>4</v>
      </c>
      <c r="F8" s="59">
        <f t="shared" si="0"/>
        <v>0</v>
      </c>
      <c r="G8" s="59">
        <f t="shared" si="0"/>
        <v>0</v>
      </c>
      <c r="H8" s="59">
        <f t="shared" si="0"/>
        <v>3</v>
      </c>
      <c r="I8" s="59">
        <f t="shared" si="0"/>
        <v>-9</v>
      </c>
      <c r="J8" s="59">
        <f t="shared" si="0"/>
        <v>-3</v>
      </c>
      <c r="K8" s="59">
        <f t="shared" si="0"/>
        <v>1</v>
      </c>
      <c r="L8" s="59">
        <f t="shared" si="0"/>
        <v>3</v>
      </c>
      <c r="M8" s="59">
        <f t="shared" si="0"/>
        <v>0</v>
      </c>
      <c r="N8" s="59">
        <f t="shared" si="0"/>
        <v>-6</v>
      </c>
      <c r="O8" s="36"/>
      <c r="P8" s="55">
        <f>SUM(C8:N8)</f>
        <v>-7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>
        <v>23</v>
      </c>
      <c r="F11" s="11">
        <v>19</v>
      </c>
      <c r="G11" s="11">
        <v>19</v>
      </c>
      <c r="H11" s="11">
        <v>21.5</v>
      </c>
      <c r="I11" s="11">
        <v>9.5</v>
      </c>
      <c r="J11" s="11">
        <v>16</v>
      </c>
      <c r="K11" s="11">
        <v>20.5</v>
      </c>
      <c r="L11" s="11">
        <v>22</v>
      </c>
      <c r="M11" s="11">
        <v>19</v>
      </c>
      <c r="N11" s="11">
        <v>29.5</v>
      </c>
      <c r="P11" s="56">
        <f>SUM(C11:N11)</f>
        <v>199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>
        <v>0.5</v>
      </c>
      <c r="I12" s="12">
        <v>10.5</v>
      </c>
      <c r="J12" s="12">
        <v>0</v>
      </c>
      <c r="K12" s="12">
        <v>0.5</v>
      </c>
      <c r="L12" s="12"/>
      <c r="M12" s="12">
        <v>2</v>
      </c>
      <c r="N12" s="12"/>
      <c r="P12" s="56">
        <f>SUM(C12:N12)</f>
        <v>13.5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>
        <v>6</v>
      </c>
      <c r="K13" s="12"/>
      <c r="L13" s="12"/>
      <c r="M13" s="12"/>
      <c r="N13" s="12"/>
      <c r="P13" s="56">
        <f>SUM(C13:N13)</f>
        <v>6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>
        <f>E11*Params!$C$5*(1-Params!$C$3)-Params!$C$4</f>
        <v>10716.6</v>
      </c>
      <c r="F17" s="10">
        <f>F11*Params!$C$5*(1-Params!$C$3)-Params!$C$4</f>
        <v>8839.8000000000011</v>
      </c>
      <c r="G17" s="10">
        <f>G11*Params!$C$5*(1-Params!$C$3)-Params!$C$4</f>
        <v>8839.8000000000011</v>
      </c>
      <c r="H17" s="10">
        <f>H11*Params!$C$5*(1-Params!$C$3)-Params!$C$4</f>
        <v>10012.800000000001</v>
      </c>
      <c r="I17" s="10">
        <f>I11*Params!$C$5*(1-Params!$C$3)-Params!$C$4</f>
        <v>4382.4000000000005</v>
      </c>
      <c r="J17" s="10">
        <f>J11*Params!$C$5*(1-Params!$C$3)-Params!$C$4</f>
        <v>7432.2000000000007</v>
      </c>
      <c r="K17" s="10">
        <f>K11*Params!$C$5*(1-Params!$C$3)-Params!$C$4</f>
        <v>9543.6</v>
      </c>
      <c r="L17" s="10">
        <f>L11*Params!$C$5*(1-Params!$C$3)-Params!$C$4</f>
        <v>10247.4</v>
      </c>
      <c r="M17" s="10">
        <f>M11*Params!$C$5*(1-Params!$C$3)-Params!$C$4</f>
        <v>8839.8000000000011</v>
      </c>
      <c r="N17" s="10">
        <f>N11*Params!$C$5*(1-Params!$C$3)-Params!$C$4</f>
        <v>13766.400000000001</v>
      </c>
      <c r="O17" s="4"/>
      <c r="P17" s="41">
        <f>SUM(C17:N17)</f>
        <v>92620.800000000017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10716.6</v>
      </c>
      <c r="F19" s="28">
        <f t="shared" si="1"/>
        <v>8839.8000000000011</v>
      </c>
      <c r="G19" s="28">
        <f t="shared" si="1"/>
        <v>8839.8000000000011</v>
      </c>
      <c r="H19" s="28">
        <f t="shared" si="1"/>
        <v>10012.800000000001</v>
      </c>
      <c r="I19" s="28">
        <f t="shared" si="1"/>
        <v>4382.4000000000005</v>
      </c>
      <c r="J19" s="28">
        <f t="shared" si="1"/>
        <v>7432.2000000000007</v>
      </c>
      <c r="K19" s="28">
        <f t="shared" si="1"/>
        <v>9543.6</v>
      </c>
      <c r="L19" s="28">
        <f t="shared" si="1"/>
        <v>10247.4</v>
      </c>
      <c r="M19" s="28">
        <f t="shared" si="1"/>
        <v>8839.8000000000011</v>
      </c>
      <c r="N19" s="28">
        <f t="shared" si="1"/>
        <v>13766.400000000001</v>
      </c>
      <c r="O19" s="5"/>
      <c r="P19" s="42">
        <f>SUM(C19:N19)</f>
        <v>92620.800000000017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>
        <v>5616.6</v>
      </c>
      <c r="F22" s="10">
        <v>5616.6</v>
      </c>
      <c r="G22" s="10">
        <v>5616.6</v>
      </c>
      <c r="H22" s="10">
        <v>5616.6</v>
      </c>
      <c r="I22" s="10">
        <v>5616.6</v>
      </c>
      <c r="J22" s="10">
        <v>4453.5</v>
      </c>
      <c r="K22" s="10">
        <v>5616.6</v>
      </c>
      <c r="L22" s="10">
        <v>5616.6</v>
      </c>
      <c r="M22" s="10">
        <v>5616.6</v>
      </c>
      <c r="N22" s="10">
        <v>5616.6</v>
      </c>
      <c r="O22" s="4"/>
      <c r="P22" s="43">
        <f>SUM(C22:N22)</f>
        <v>55002.899999999994</v>
      </c>
    </row>
    <row r="23" spans="2:16" x14ac:dyDescent="0.45">
      <c r="B23" s="9" t="s">
        <v>8</v>
      </c>
      <c r="C23" s="10"/>
      <c r="D23" s="10"/>
      <c r="E23" s="10">
        <f>1097.26+1858.79</f>
        <v>2956.05</v>
      </c>
      <c r="F23" s="10">
        <f>1097.26+1858.79</f>
        <v>2956.05</v>
      </c>
      <c r="G23" s="10">
        <f>1097.26+1861.46</f>
        <v>2958.7200000000003</v>
      </c>
      <c r="H23" s="10">
        <f>1097.26+1860.12</f>
        <v>2957.38</v>
      </c>
      <c r="I23" s="10">
        <f>1097.26+1861.44</f>
        <v>2958.7</v>
      </c>
      <c r="J23" s="10">
        <f>874.61+1510.51</f>
        <v>2385.12</v>
      </c>
      <c r="K23" s="10">
        <f>1097.26+1860.12</f>
        <v>2957.38</v>
      </c>
      <c r="L23" s="10">
        <f>1097.26+1861.44</f>
        <v>2958.7</v>
      </c>
      <c r="M23" s="10">
        <f>1097.26+1860.12</f>
        <v>2957.38</v>
      </c>
      <c r="N23" s="10">
        <f>1097.26+1865.37</f>
        <v>2962.63</v>
      </c>
      <c r="O23" s="4"/>
      <c r="P23" s="43">
        <f>SUM(C23:N23)</f>
        <v>29008.110000000004</v>
      </c>
    </row>
    <row r="24" spans="2:16" x14ac:dyDescent="0.45">
      <c r="B24" s="60" t="s">
        <v>39</v>
      </c>
      <c r="C24" s="61"/>
      <c r="D24" s="61"/>
      <c r="E24" s="61"/>
      <c r="F24" s="61"/>
      <c r="G24" s="61"/>
      <c r="H24" s="61">
        <v>949.17</v>
      </c>
      <c r="I24" s="61"/>
      <c r="J24" s="61"/>
      <c r="K24" s="61"/>
      <c r="L24" s="61"/>
      <c r="M24" s="61"/>
      <c r="N24" s="61"/>
      <c r="O24" s="4"/>
      <c r="P24" s="43">
        <f>SUM(C24:N24)</f>
        <v>949.17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8572.6500000000015</v>
      </c>
      <c r="F25" s="44">
        <f t="shared" si="2"/>
        <v>8572.6500000000015</v>
      </c>
      <c r="G25" s="44">
        <f t="shared" si="2"/>
        <v>8575.32</v>
      </c>
      <c r="H25" s="44">
        <f t="shared" si="2"/>
        <v>9523.15</v>
      </c>
      <c r="I25" s="44">
        <f t="shared" si="2"/>
        <v>8575.2999999999993</v>
      </c>
      <c r="J25" s="44">
        <f t="shared" si="2"/>
        <v>6838.62</v>
      </c>
      <c r="K25" s="44">
        <f t="shared" si="2"/>
        <v>8573.98</v>
      </c>
      <c r="L25" s="44">
        <f t="shared" si="2"/>
        <v>8575.2999999999993</v>
      </c>
      <c r="M25" s="44">
        <f t="shared" si="2"/>
        <v>8573.98</v>
      </c>
      <c r="N25" s="44">
        <f t="shared" si="2"/>
        <v>8579.23</v>
      </c>
      <c r="O25" s="4"/>
      <c r="P25" s="58">
        <f>SUM(C25:N25)</f>
        <v>84960.180000000008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2143.9499999999989</v>
      </c>
      <c r="F27" s="47">
        <f t="shared" si="3"/>
        <v>267.14999999999964</v>
      </c>
      <c r="G27" s="47">
        <f t="shared" si="3"/>
        <v>264.48000000000138</v>
      </c>
      <c r="H27" s="47">
        <f t="shared" si="3"/>
        <v>489.65000000000146</v>
      </c>
      <c r="I27" s="47">
        <f t="shared" si="3"/>
        <v>-4192.8999999999987</v>
      </c>
      <c r="J27" s="47">
        <f t="shared" si="3"/>
        <v>593.58000000000084</v>
      </c>
      <c r="K27" s="47">
        <f t="shared" si="3"/>
        <v>969.6200000000008</v>
      </c>
      <c r="L27" s="47">
        <f t="shared" si="3"/>
        <v>1672.1000000000004</v>
      </c>
      <c r="M27" s="47">
        <f t="shared" si="3"/>
        <v>265.82000000000153</v>
      </c>
      <c r="N27" s="47">
        <f t="shared" si="3"/>
        <v>5187.1700000000019</v>
      </c>
      <c r="P27" s="57">
        <f>SUM(C27:N27)</f>
        <v>7660.6200000000081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711BB-6C5C-4706-A501-9905E44EC1B0}">
  <dimension ref="B1:P28"/>
  <sheetViews>
    <sheetView tabSelected="1" workbookViewId="0">
      <selection activeCell="I30" sqref="I30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/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5">
        <f>SUM(C6:N6)</f>
        <v>19</v>
      </c>
    </row>
    <row r="7" spans="2:16" x14ac:dyDescent="0.45">
      <c r="B7" s="9" t="s">
        <v>21</v>
      </c>
      <c r="C7" s="37">
        <v>21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5">
        <f>SUM(C7:N7)</f>
        <v>21</v>
      </c>
    </row>
    <row r="8" spans="2:16" x14ac:dyDescent="0.45">
      <c r="B8" s="18" t="s">
        <v>22</v>
      </c>
      <c r="C8" s="59">
        <f t="shared" ref="C8:N8" si="0">C7-C6</f>
        <v>2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  <c r="H8" s="59">
        <f t="shared" si="0"/>
        <v>0</v>
      </c>
      <c r="I8" s="59">
        <f t="shared" si="0"/>
        <v>0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0</v>
      </c>
      <c r="O8" s="36"/>
      <c r="P8" s="55">
        <f>SUM(C8:N8)</f>
        <v>2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21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6">
        <f>SUM(C11:N11)</f>
        <v>21</v>
      </c>
    </row>
    <row r="12" spans="2:16" x14ac:dyDescent="0.45">
      <c r="B12" s="9" t="s">
        <v>16</v>
      </c>
      <c r="C12" s="12">
        <v>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6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45">
      <c r="B14" s="67" t="s">
        <v>40</v>
      </c>
      <c r="C14" s="68">
        <v>3</v>
      </c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P14" s="56">
        <f>SUM(C14:N14)</f>
        <v>3</v>
      </c>
    </row>
    <row r="15" spans="2:16" x14ac:dyDescent="0.45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6">
        <f>SUM(C15:N15)</f>
        <v>0</v>
      </c>
    </row>
    <row r="16" spans="2:16" x14ac:dyDescent="0.45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45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45">
      <c r="B18" s="9" t="s">
        <v>6</v>
      </c>
      <c r="C18" s="10">
        <f>C11*Params!$C$5*(1-Params!$C$3)-Params!$C$4</f>
        <v>9778.2000000000007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9778.2000000000007</v>
      </c>
    </row>
    <row r="19" spans="2:16" x14ac:dyDescent="0.45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45">
      <c r="B20" s="27" t="s">
        <v>2</v>
      </c>
      <c r="C20" s="28">
        <f t="shared" ref="C20:N20" si="1">SUM(C18:C19)</f>
        <v>9778.2000000000007</v>
      </c>
      <c r="D20" s="28">
        <f t="shared" si="1"/>
        <v>0</v>
      </c>
      <c r="E20" s="28">
        <f t="shared" si="1"/>
        <v>0</v>
      </c>
      <c r="F20" s="28">
        <f t="shared" si="1"/>
        <v>0</v>
      </c>
      <c r="G20" s="28">
        <f t="shared" si="1"/>
        <v>0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SUM(C20:N20)</f>
        <v>9778.2000000000007</v>
      </c>
    </row>
    <row r="21" spans="2:16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5">
      <c r="B23" s="9" t="s">
        <v>7</v>
      </c>
      <c r="C23" s="10">
        <v>5609.88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5609.88</v>
      </c>
    </row>
    <row r="24" spans="2:16" x14ac:dyDescent="0.45">
      <c r="B24" s="9" t="s">
        <v>8</v>
      </c>
      <c r="C24" s="10">
        <f>1110.83+1876.81</f>
        <v>2987.64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2987.64</v>
      </c>
    </row>
    <row r="25" spans="2:16" x14ac:dyDescent="0.45">
      <c r="B25" s="60" t="s">
        <v>39</v>
      </c>
      <c r="C25" s="61">
        <v>215.83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4"/>
      <c r="P25" s="43">
        <f>SUM(C25:N25)</f>
        <v>215.83</v>
      </c>
    </row>
    <row r="26" spans="2:16" x14ac:dyDescent="0.45">
      <c r="B26" s="8" t="s">
        <v>3</v>
      </c>
      <c r="C26" s="44">
        <f t="shared" ref="C26:N26" si="2">SUM(C23:C25)</f>
        <v>8813.35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58">
        <f>SUM(C26:N26)</f>
        <v>8813.35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C20-C26</f>
        <v>964.85000000000036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7">
        <f>SUM(C28:N28)</f>
        <v>964.85000000000036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8" sqref="B8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4" t="s">
        <v>23</v>
      </c>
      <c r="C2" s="65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38</v>
      </c>
      <c r="C5" s="33">
        <v>510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6" t="s">
        <v>33</v>
      </c>
      <c r="C2" s="66"/>
    </row>
    <row r="3" spans="2:3" ht="16.899999999999999" customHeight="1" x14ac:dyDescent="0.45">
      <c r="B3" s="38" t="s">
        <v>34</v>
      </c>
      <c r="C3" s="39">
        <f>SUM('2023'!P27)+('2024'!P28)</f>
        <v>8625.4700000000084</v>
      </c>
    </row>
    <row r="4" spans="2:3" ht="16.899999999999999" customHeight="1" x14ac:dyDescent="0.45">
      <c r="B4" s="38" t="s">
        <v>37</v>
      </c>
      <c r="C4" s="40">
        <f>'2023'!P12+'2024'!P12</f>
        <v>13.5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2024-02-02T00:08:30Z</dcterms:modified>
</cp:coreProperties>
</file>