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2\Normal\"/>
    </mc:Choice>
  </mc:AlternateContent>
  <xr:revisionPtr revIDLastSave="0" documentId="13_ncr:1_{885B3D75-E1A4-4462-8F38-14F5FE16AA0E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'2023'!$B$30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8" i="14" l="1"/>
  <c r="L26" i="14"/>
  <c r="K26" i="14"/>
  <c r="H26" i="14"/>
  <c r="D26" i="14"/>
  <c r="C26" i="14"/>
  <c r="P25" i="14"/>
  <c r="P24" i="14"/>
  <c r="N23" i="14"/>
  <c r="N26" i="14" s="1"/>
  <c r="M23" i="14"/>
  <c r="M26" i="14" s="1"/>
  <c r="L23" i="14"/>
  <c r="K23" i="14"/>
  <c r="J23" i="14"/>
  <c r="J26" i="14" s="1"/>
  <c r="I23" i="14"/>
  <c r="I26" i="14" s="1"/>
  <c r="H23" i="14"/>
  <c r="G23" i="14"/>
  <c r="G26" i="14" s="1"/>
  <c r="F23" i="14"/>
  <c r="F26" i="14" s="1"/>
  <c r="E23" i="14"/>
  <c r="E26" i="14" s="1"/>
  <c r="E30" i="14" s="1"/>
  <c r="D23" i="14"/>
  <c r="C23" i="14"/>
  <c r="P23" i="14" s="1"/>
  <c r="P22" i="14"/>
  <c r="M19" i="14"/>
  <c r="L19" i="14"/>
  <c r="L30" i="14" s="1"/>
  <c r="I19" i="14"/>
  <c r="H19" i="14"/>
  <c r="H30" i="14" s="1"/>
  <c r="E19" i="14"/>
  <c r="D19" i="14"/>
  <c r="D30" i="14" s="1"/>
  <c r="P18" i="14"/>
  <c r="N17" i="14"/>
  <c r="N19" i="14" s="1"/>
  <c r="N30" i="14" s="1"/>
  <c r="M17" i="14"/>
  <c r="L17" i="14"/>
  <c r="K17" i="14"/>
  <c r="K19" i="14" s="1"/>
  <c r="K30" i="14" s="1"/>
  <c r="J17" i="14"/>
  <c r="J19" i="14" s="1"/>
  <c r="I17" i="14"/>
  <c r="H17" i="14"/>
  <c r="G17" i="14"/>
  <c r="G19" i="14" s="1"/>
  <c r="G30" i="14" s="1"/>
  <c r="F17" i="14"/>
  <c r="F19" i="14" s="1"/>
  <c r="F30" i="14" s="1"/>
  <c r="E17" i="14"/>
  <c r="D17" i="14"/>
  <c r="C17" i="14"/>
  <c r="C19" i="14" s="1"/>
  <c r="P14" i="14"/>
  <c r="P13" i="14"/>
  <c r="P12" i="14"/>
  <c r="C4" i="13" s="1"/>
  <c r="P11" i="14"/>
  <c r="P8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M30" i="14" l="1"/>
  <c r="I30" i="14"/>
  <c r="P26" i="14"/>
  <c r="P19" i="14"/>
  <c r="C30" i="14"/>
  <c r="J30" i="14"/>
  <c r="P17" i="14"/>
  <c r="P30" i="14" l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PC-HOUDA</author>
  </authors>
  <commentList>
    <comment ref="C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E1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G1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J18" authorId="1" shapeId="0" xr:uid="{FDA6274E-E461-4E41-8019-73B601DB497F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M18" authorId="1" shapeId="0" xr:uid="{F7D09529-BC0C-4FE2-92F6-740E98B42867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D24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Acompte a rembourser du salaire a partir d'Avril 1000 euros par Mois sur 6 mois</t>
        </r>
      </text>
    </comment>
    <comment ref="K24" authorId="1" shapeId="0" xr:uid="{350E20E5-132C-4F9F-9A00-B6760C141535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 rembourser du salaire a partit Novembre 1000/mois 
</t>
        </r>
      </text>
    </comment>
    <comment ref="F28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Acompte a rembourser du salaire a partir d'Avril 1000 euros par Mois sur 6 mois</t>
        </r>
      </text>
    </comment>
  </commentList>
</comments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<sst xmlns="http://schemas.openxmlformats.org/spreadsheetml/2006/main" count="43" uniqueCount="42">
  <si>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</si>
  <si>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</si>
  <si>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</si>
  <si>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</si>
  <si>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</si>
  <si>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</si>
  <si>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</si>
  <si>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</si>
  <si>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</si>
  <si>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</si>
  <si>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</si>
  <si>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</si>
  <si>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</si>
  <si>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</si>
  <si>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</si>
  <si>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</si>
  <si>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</si>
  <si>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</si>
  <si>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</si>
  <si>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</si>
  <si>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</si>
  <si>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</si>
  <si>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</si>
  <si>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</si>
  <si>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</si>
  <si>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</si>
  <si>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</si>
  <si>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</si>
  <si>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</si>
  <si>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</si>
  <si>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</si>
  <si>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</si>
  <si>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</si>
  <si>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</si>
  <si>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</si>
  <si>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</si>
  <si>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</si>
  <si>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</si>
  <si>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</si>
  <si>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Acompte remboursé</t>
  </si>
  <si>
    <t>Acompte versé</t>
  </si>
  <si>
    <t>Frais 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</si>
</sst>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1" fillId="11" borderId="5" xfId="0" applyFont="1" applyFill="1" applyBorder="1"/>
    <xf numFmtId="4" fontId="1" fillId="11" borderId="1" xfId="0" applyNumberFormat="1" applyFont="1" applyFill="1" applyBorder="1"/>
    <xf numFmtId="4" fontId="4" fillId="12" borderId="4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tabSelected="1" workbookViewId="0">
      <selection activeCell="M18" sqref="M18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9</v>
      </c>
      <c r="O6" s="31"/>
      <c r="P6" s="52">
        <f>SUM(C6:N6)</f>
        <v>218</v>
      </c>
    </row>
    <row r="7" spans="2:16" x14ac:dyDescent="0.45">
      <c r="B7" s="8" t="s">
        <v>20</v>
      </c>
      <c r="C7" s="33">
        <v>20</v>
      </c>
      <c r="D7" s="33">
        <v>20</v>
      </c>
      <c r="E7" s="33">
        <v>23</v>
      </c>
      <c r="F7" s="33">
        <v>16</v>
      </c>
      <c r="G7" s="33">
        <v>17</v>
      </c>
      <c r="H7" s="33">
        <v>22</v>
      </c>
      <c r="I7" s="33">
        <v>12</v>
      </c>
      <c r="J7" s="33">
        <v>8</v>
      </c>
      <c r="K7" s="33">
        <v>21</v>
      </c>
      <c r="L7" s="33">
        <v>20</v>
      </c>
      <c r="M7" s="33">
        <v>19</v>
      </c>
      <c r="N7" s="33">
        <v>23</v>
      </c>
      <c r="O7" s="31"/>
      <c r="P7" s="52">
        <f>SUM(C7:N7)</f>
        <v>221</v>
      </c>
    </row>
    <row r="8" spans="2:16" x14ac:dyDescent="0.45">
      <c r="B8" s="16" t="s">
        <v>21</v>
      </c>
      <c r="C8" s="32">
        <f t="shared" ref="C8:N8" si="0">C7-C6</f>
        <v>1</v>
      </c>
      <c r="D8" s="32">
        <f t="shared" si="0"/>
        <v>1</v>
      </c>
      <c r="E8" s="32">
        <f t="shared" si="0"/>
        <v>4</v>
      </c>
      <c r="F8" s="32">
        <f t="shared" si="0"/>
        <v>-3</v>
      </c>
      <c r="G8" s="32">
        <f t="shared" si="0"/>
        <v>-2</v>
      </c>
      <c r="H8" s="32">
        <f t="shared" si="0"/>
        <v>3</v>
      </c>
      <c r="I8" s="32">
        <f t="shared" si="0"/>
        <v>-7</v>
      </c>
      <c r="J8" s="32">
        <f t="shared" si="0"/>
        <v>-11</v>
      </c>
      <c r="K8" s="32">
        <f t="shared" si="0"/>
        <v>2</v>
      </c>
      <c r="L8" s="32">
        <f t="shared" si="0"/>
        <v>1</v>
      </c>
      <c r="M8" s="32">
        <f t="shared" si="0"/>
        <v>0</v>
      </c>
      <c r="N8" s="32">
        <f t="shared" si="0"/>
        <v>14</v>
      </c>
      <c r="O8" s="31"/>
      <c r="P8" s="52">
        <f>SUM(C8:N8)</f>
        <v>3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20</v>
      </c>
      <c r="D11" s="10">
        <v>20</v>
      </c>
      <c r="E11" s="10">
        <v>23</v>
      </c>
      <c r="F11" s="10">
        <v>16</v>
      </c>
      <c r="G11" s="10">
        <v>17</v>
      </c>
      <c r="H11" s="10">
        <v>22</v>
      </c>
      <c r="I11" s="10">
        <v>12</v>
      </c>
      <c r="J11" s="10">
        <v>8</v>
      </c>
      <c r="K11" s="10">
        <v>21</v>
      </c>
      <c r="L11" s="10">
        <v>20</v>
      </c>
      <c r="M11" s="10">
        <v>19</v>
      </c>
      <c r="N11" s="10">
        <v>23</v>
      </c>
      <c r="P11" s="53">
        <f>SUM(C11:N11)</f>
        <v>221</v>
      </c>
    </row>
    <row r="12" spans="2:16" x14ac:dyDescent="0.45">
      <c r="B12" s="8" t="s">
        <v>15</v>
      </c>
      <c r="C12" s="11">
        <v>2</v>
      </c>
      <c r="D12" s="11"/>
      <c r="E12" s="11"/>
      <c r="F12" s="11">
        <v>3</v>
      </c>
      <c r="G12" s="11">
        <v>2</v>
      </c>
      <c r="H12" s="11"/>
      <c r="I12" s="11">
        <v>8</v>
      </c>
      <c r="J12" s="11">
        <v>14</v>
      </c>
      <c r="K12" s="11"/>
      <c r="L12" s="11">
        <v>2</v>
      </c>
      <c r="M12" s="11">
        <v>2</v>
      </c>
      <c r="N12" s="11"/>
      <c r="P12" s="53">
        <f>SUM(C12:N12)</f>
        <v>33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>
        <v>7</v>
      </c>
      <c r="D14" s="20"/>
      <c r="E14" s="20">
        <v>7</v>
      </c>
      <c r="F14" s="20"/>
      <c r="G14" s="20">
        <v>7</v>
      </c>
      <c r="H14" s="20"/>
      <c r="I14" s="20"/>
      <c r="J14" s="20">
        <v>4</v>
      </c>
      <c r="K14" s="20">
        <v>3</v>
      </c>
      <c r="L14" s="20"/>
      <c r="M14" s="20">
        <v>4</v>
      </c>
      <c r="N14" s="20">
        <v>3</v>
      </c>
      <c r="P14" s="53">
        <f>SUM(C14:N14)</f>
        <v>35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11885</v>
      </c>
      <c r="D17" s="9">
        <f>D11*Params!$C$5*(1-Params!$C$3)-Params!$C$4</f>
        <v>11885</v>
      </c>
      <c r="E17" s="9">
        <f>E11*Params!$C$5*(1-Params!$C$3)-Params!$C$4</f>
        <v>13679</v>
      </c>
      <c r="F17" s="9">
        <f>F11*Params!$C$5*(1-Params!$C$3)-Params!$C$4</f>
        <v>9493</v>
      </c>
      <c r="G17" s="9">
        <f>G11*Params!$C$5*(1-Params!$C$3)-Params!$C$4</f>
        <v>10091</v>
      </c>
      <c r="H17" s="9">
        <f>H11*Params!$C$5*(1-Params!$C$3)-Params!$C$4</f>
        <v>13081</v>
      </c>
      <c r="I17" s="9">
        <f>I11*Params!$C$5*(1-Params!$C$3)-Params!$C$4</f>
        <v>7101</v>
      </c>
      <c r="J17" s="9">
        <f>J11*Params!$C$5*(1-Params!$C$3)-Params!$C$4</f>
        <v>4709</v>
      </c>
      <c r="K17" s="9">
        <f>K11*Params!$C$5*(1-Params!$C$3)-Params!$C$4</f>
        <v>12483</v>
      </c>
      <c r="L17" s="9">
        <f>L11*Params!$C$5*(1-Params!$C$3)-Params!$C$4</f>
        <v>11885</v>
      </c>
      <c r="M17" s="9">
        <f>M11*Params!$C$5*(1-Params!$C$3)-Params!$C$4</f>
        <v>11287</v>
      </c>
      <c r="N17" s="9">
        <f>N11*Params!$C$5*(1-Params!$C$3)-Params!$C$4</f>
        <v>13679</v>
      </c>
      <c r="O17" s="4"/>
      <c r="P17" s="37">
        <f>SUM(C17:N17)</f>
        <v>131258</v>
      </c>
    </row>
    <row r="18" spans="2:16" x14ac:dyDescent="0.45">
      <c r="B18" s="8" t="s">
        <v>14</v>
      </c>
      <c r="C18" s="9">
        <v>819</v>
      </c>
      <c r="D18" s="9"/>
      <c r="E18" s="9">
        <v>1376</v>
      </c>
      <c r="F18" s="9"/>
      <c r="G18" s="9">
        <v>1608</v>
      </c>
      <c r="H18" s="9"/>
      <c r="I18" s="9"/>
      <c r="J18" s="9">
        <v>819</v>
      </c>
      <c r="K18" s="9"/>
      <c r="L18" s="9"/>
      <c r="M18" s="9">
        <v>1097</v>
      </c>
      <c r="N18" s="9"/>
      <c r="O18" s="4"/>
      <c r="P18" s="37">
        <f>SUM(C18:N18)</f>
        <v>5719</v>
      </c>
    </row>
    <row r="19" spans="2:16" x14ac:dyDescent="0.45">
      <c r="B19" s="24" t="s">
        <v>2</v>
      </c>
      <c r="C19" s="25">
        <f t="shared" ref="C19:N19" si="1">SUM(C17:C18)</f>
        <v>12704</v>
      </c>
      <c r="D19" s="25">
        <f t="shared" si="1"/>
        <v>11885</v>
      </c>
      <c r="E19" s="25">
        <f t="shared" si="1"/>
        <v>15055</v>
      </c>
      <c r="F19" s="25">
        <f t="shared" si="1"/>
        <v>9493</v>
      </c>
      <c r="G19" s="25">
        <f t="shared" si="1"/>
        <v>11699</v>
      </c>
      <c r="H19" s="25">
        <f t="shared" si="1"/>
        <v>13081</v>
      </c>
      <c r="I19" s="25">
        <f t="shared" si="1"/>
        <v>7101</v>
      </c>
      <c r="J19" s="25">
        <f t="shared" si="1"/>
        <v>5528</v>
      </c>
      <c r="K19" s="25">
        <f t="shared" si="1"/>
        <v>12483</v>
      </c>
      <c r="L19" s="25">
        <f t="shared" si="1"/>
        <v>11885</v>
      </c>
      <c r="M19" s="25">
        <f t="shared" si="1"/>
        <v>12384</v>
      </c>
      <c r="N19" s="25">
        <f t="shared" si="1"/>
        <v>13679</v>
      </c>
      <c r="O19" s="5"/>
      <c r="P19" s="38">
        <f>SUM(C19:N19)</f>
        <v>136977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7109.12</v>
      </c>
      <c r="D22" s="9">
        <v>7108</v>
      </c>
      <c r="E22" s="9">
        <v>7108</v>
      </c>
      <c r="F22" s="9">
        <v>6108</v>
      </c>
      <c r="G22" s="9">
        <v>6108</v>
      </c>
      <c r="H22" s="9">
        <v>6108</v>
      </c>
      <c r="I22" s="9">
        <v>6108</v>
      </c>
      <c r="J22" s="9">
        <v>6108</v>
      </c>
      <c r="K22" s="9">
        <v>6108</v>
      </c>
      <c r="L22" s="9">
        <v>6108</v>
      </c>
      <c r="M22" s="9">
        <v>6108</v>
      </c>
      <c r="N22" s="9">
        <v>6001.56</v>
      </c>
      <c r="O22" s="4"/>
      <c r="P22" s="39">
        <f>SUM(C22:N22)</f>
        <v>76190.679999999993</v>
      </c>
    </row>
    <row r="23" spans="2:16" x14ac:dyDescent="0.45">
      <c r="B23" s="8" t="s">
        <v>8</v>
      </c>
      <c r="C23" s="9">
        <f>1382.95+2783.86</f>
        <v>4166.8100000000004</v>
      </c>
      <c r="D23" s="9">
        <f>1384.07+2789.67</f>
        <v>4173.74</v>
      </c>
      <c r="E23" s="9">
        <f>1384.07+2784.42</f>
        <v>4168.49</v>
      </c>
      <c r="F23" s="9">
        <f>1384.07+2784.42</f>
        <v>4168.49</v>
      </c>
      <c r="G23" s="9">
        <f>1384.07+2795.72</f>
        <v>4179.79</v>
      </c>
      <c r="H23" s="9">
        <f>1384.07+2791.37</f>
        <v>4175.4399999999996</v>
      </c>
      <c r="I23" s="9">
        <f>1384.07+2786.12</f>
        <v>4170.1899999999996</v>
      </c>
      <c r="J23" s="9">
        <f>1384.07+2807.16</f>
        <v>4191.2299999999996</v>
      </c>
      <c r="K23" s="9">
        <f>1384.07+2822.94</f>
        <v>4207.01</v>
      </c>
      <c r="L23" s="9">
        <f>1384.07+2786.12</f>
        <v>4170.1899999999996</v>
      </c>
      <c r="M23" s="9">
        <f>1384.07+2791.37</f>
        <v>4175.4399999999996</v>
      </c>
      <c r="N23" s="9">
        <f>1371.71+2750.91</f>
        <v>4122.62</v>
      </c>
      <c r="O23" s="4"/>
      <c r="P23" s="39">
        <f>SUM(C23:N23)</f>
        <v>50069.440000000002</v>
      </c>
    </row>
    <row r="24" spans="2:16" x14ac:dyDescent="0.45">
      <c r="B24" s="60" t="s">
        <v>40</v>
      </c>
      <c r="C24" s="9"/>
      <c r="D24" s="64">
        <v>6000</v>
      </c>
      <c r="E24" s="9"/>
      <c r="F24" s="9"/>
      <c r="G24" s="9"/>
      <c r="H24" s="9"/>
      <c r="I24" s="9"/>
      <c r="J24" s="9"/>
      <c r="K24" s="64">
        <v>4000</v>
      </c>
      <c r="L24" s="9"/>
      <c r="M24" s="9"/>
      <c r="N24" s="9"/>
      <c r="O24" s="4"/>
      <c r="P24" s="39">
        <f>SUM(C24:N24)</f>
        <v>10000</v>
      </c>
    </row>
    <row r="25" spans="2:16" x14ac:dyDescent="0.45">
      <c r="B25" s="60" t="s">
        <v>41</v>
      </c>
      <c r="C25" s="61"/>
      <c r="D25" s="61"/>
      <c r="E25" s="61"/>
      <c r="F25" s="61"/>
      <c r="G25" s="61"/>
      <c r="H25" s="61">
        <v>1232.5</v>
      </c>
      <c r="I25" s="61"/>
      <c r="J25" s="61"/>
      <c r="K25" s="61"/>
      <c r="L25" s="61"/>
      <c r="M25" s="61"/>
      <c r="N25" s="61"/>
      <c r="O25" s="4"/>
      <c r="P25" s="39">
        <f>SUM(C25:N25)</f>
        <v>1232.5</v>
      </c>
    </row>
    <row r="26" spans="2:16" x14ac:dyDescent="0.45">
      <c r="B26" s="7" t="s">
        <v>3</v>
      </c>
      <c r="C26" s="40">
        <f t="shared" ref="C26:N26" si="2">SUM(C22:C25)</f>
        <v>11275.93</v>
      </c>
      <c r="D26" s="40">
        <f t="shared" si="2"/>
        <v>17281.739999999998</v>
      </c>
      <c r="E26" s="40">
        <f t="shared" si="2"/>
        <v>11276.49</v>
      </c>
      <c r="F26" s="40">
        <f t="shared" si="2"/>
        <v>10276.49</v>
      </c>
      <c r="G26" s="40">
        <f t="shared" si="2"/>
        <v>10287.790000000001</v>
      </c>
      <c r="H26" s="40">
        <f t="shared" si="2"/>
        <v>11515.939999999999</v>
      </c>
      <c r="I26" s="40">
        <f t="shared" si="2"/>
        <v>10278.189999999999</v>
      </c>
      <c r="J26" s="40">
        <f t="shared" si="2"/>
        <v>10299.23</v>
      </c>
      <c r="K26" s="40">
        <f t="shared" si="2"/>
        <v>14315.01</v>
      </c>
      <c r="L26" s="40">
        <f t="shared" si="2"/>
        <v>10278.189999999999</v>
      </c>
      <c r="M26" s="40">
        <f t="shared" si="2"/>
        <v>10283.439999999999</v>
      </c>
      <c r="N26" s="40">
        <f t="shared" si="2"/>
        <v>10124.18</v>
      </c>
      <c r="O26" s="4"/>
      <c r="P26" s="41">
        <f>SUM(C26:N26)</f>
        <v>137492.62</v>
      </c>
    </row>
    <row r="27" spans="2:16" x14ac:dyDescent="0.4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45">
      <c r="B28" s="62" t="s">
        <v>39</v>
      </c>
      <c r="C28" s="63"/>
      <c r="D28" s="63"/>
      <c r="E28" s="63"/>
      <c r="F28" s="63">
        <v>1000</v>
      </c>
      <c r="G28" s="63">
        <v>1000</v>
      </c>
      <c r="H28" s="63">
        <v>1000</v>
      </c>
      <c r="I28" s="63">
        <v>1000</v>
      </c>
      <c r="J28" s="63">
        <v>1000</v>
      </c>
      <c r="K28" s="63">
        <v>1000</v>
      </c>
      <c r="L28" s="63"/>
      <c r="M28" s="63">
        <v>1000</v>
      </c>
      <c r="N28" s="63">
        <v>1000</v>
      </c>
      <c r="O28" s="5"/>
      <c r="P28" s="63">
        <f>SUM(C28:N28)</f>
        <v>8000</v>
      </c>
    </row>
    <row r="29" spans="2:16" x14ac:dyDescent="0.45">
      <c r="B29" s="4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5"/>
    </row>
    <row r="30" spans="2:16" x14ac:dyDescent="0.45">
      <c r="B30" s="43" t="s">
        <v>25</v>
      </c>
      <c r="C30" s="44">
        <f t="shared" ref="C30:N30" si="3">C19-C26</f>
        <v>1428.0699999999997</v>
      </c>
      <c r="D30" s="44">
        <f t="shared" si="3"/>
        <v>-5396.739999999998</v>
      </c>
      <c r="E30" s="44">
        <f t="shared" si="3"/>
        <v>3778.51</v>
      </c>
      <c r="F30" s="44">
        <f t="shared" si="3"/>
        <v>-783.48999999999978</v>
      </c>
      <c r="G30" s="44">
        <f t="shared" si="3"/>
        <v>1411.2099999999991</v>
      </c>
      <c r="H30" s="44">
        <f t="shared" si="3"/>
        <v>1565.0600000000013</v>
      </c>
      <c r="I30" s="44">
        <f t="shared" si="3"/>
        <v>-3177.1899999999987</v>
      </c>
      <c r="J30" s="44">
        <f t="shared" si="3"/>
        <v>-4771.2299999999996</v>
      </c>
      <c r="K30" s="44">
        <f t="shared" si="3"/>
        <v>-1832.0100000000002</v>
      </c>
      <c r="L30" s="44">
        <f t="shared" si="3"/>
        <v>1606.8100000000013</v>
      </c>
      <c r="M30" s="44">
        <f t="shared" si="3"/>
        <v>2100.5600000000013</v>
      </c>
      <c r="N30" s="44">
        <f t="shared" si="3"/>
        <v>3554.8199999999997</v>
      </c>
      <c r="P30" s="54">
        <f>SUM(C30:N30)</f>
        <v>-515.61999999999352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5" sqref="B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22</v>
      </c>
      <c r="C2" s="68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650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23</v>
      </c>
      <c r="C2" s="69"/>
    </row>
    <row r="3" spans="2:3" ht="16.899999999999999" customHeight="1" x14ac:dyDescent="0.45">
      <c r="B3" s="34" t="s">
        <v>24</v>
      </c>
      <c r="C3" s="35">
        <f>'2023'!P30</f>
        <v>-515.61999999999352</v>
      </c>
    </row>
    <row r="4" spans="2:3" ht="16.899999999999999" customHeight="1" x14ac:dyDescent="0.45">
      <c r="B4" s="34" t="s">
        <v>26</v>
      </c>
      <c r="C4" s="36">
        <f>SUM('2023'!P12)</f>
        <v>33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2024-01-02T16:55:59Z</dcterms:modified>
</cp:coreProperties>
</file>