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101B6F23-CE81-4D01-B497-CAA2946F32FA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0" i="14" l="1"/>
  <c r="P29" i="14"/>
  <c r="P32" i="14" s="1"/>
  <c r="N27" i="14"/>
  <c r="F27" i="14"/>
  <c r="N25" i="14"/>
  <c r="M25" i="14"/>
  <c r="L25" i="14"/>
  <c r="K25" i="14"/>
  <c r="F25" i="14"/>
  <c r="E25" i="14"/>
  <c r="D25" i="14"/>
  <c r="C25" i="14"/>
  <c r="P24" i="14"/>
  <c r="N23" i="14"/>
  <c r="M23" i="14"/>
  <c r="L23" i="14"/>
  <c r="K23" i="14"/>
  <c r="J23" i="14"/>
  <c r="J25" i="14" s="1"/>
  <c r="I23" i="14"/>
  <c r="I25" i="14" s="1"/>
  <c r="H23" i="14"/>
  <c r="H25" i="14" s="1"/>
  <c r="H27" i="14" s="1"/>
  <c r="G23" i="14"/>
  <c r="P23" i="14" s="1"/>
  <c r="P22" i="14"/>
  <c r="N19" i="14"/>
  <c r="M19" i="14"/>
  <c r="M27" i="14" s="1"/>
  <c r="L19" i="14"/>
  <c r="L27" i="14" s="1"/>
  <c r="K19" i="14"/>
  <c r="K27" i="14" s="1"/>
  <c r="H19" i="14"/>
  <c r="F19" i="14"/>
  <c r="E19" i="14"/>
  <c r="E27" i="14" s="1"/>
  <c r="D19" i="14"/>
  <c r="D27" i="14" s="1"/>
  <c r="C19" i="14"/>
  <c r="C27" i="14" s="1"/>
  <c r="P18" i="14"/>
  <c r="N17" i="14"/>
  <c r="M17" i="14"/>
  <c r="L17" i="14"/>
  <c r="K17" i="14"/>
  <c r="J17" i="14"/>
  <c r="J19" i="14" s="1"/>
  <c r="J27" i="14" s="1"/>
  <c r="I17" i="14"/>
  <c r="I19" i="14" s="1"/>
  <c r="I27" i="14" s="1"/>
  <c r="H17" i="14"/>
  <c r="G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P33" i="14" l="1"/>
  <c r="G19" i="14"/>
  <c r="P19" i="14"/>
  <c r="G25" i="14"/>
  <c r="P25" i="14" s="1"/>
  <c r="G27" i="14" l="1"/>
  <c r="P27" i="14" s="1"/>
  <c r="C3" i="13" s="1"/>
</calcChain>
</file>

<file path=xl/sharedStrings.xml><?xml version="1.0" encoding="utf-8"?>
<sst xmlns="http://schemas.openxmlformats.org/spreadsheetml/2006/main" count="45" uniqueCount="44">
  <si>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</si>
  <si>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</si>
  <si>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</si>
  <si>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</si>
  <si>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</si>
  <si>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</si>
  <si>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</si>
  <si>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</si>
  <si>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</si>
  <si>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</si>
  <si>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</si>
  <si>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</si>
  <si>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</si>
  <si>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</si>
  <si>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</si>
  <si>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</si>
  <si>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</si>
  <si>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</si>
  <si>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</si>
  <si>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</si>
  <si>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</si>
  <si>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</si>
  <si>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</si>
  <si>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</si>
  <si>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</si>
  <si>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</si>
  <si>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</si>
  <si>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</si>
  <si>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</si>
  <si>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</si>
  <si>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</si>
  <si>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</si>
  <si>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</si>
  <si>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</si>
  <si>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</si>
  <si>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</si>
  <si>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</si>
  <si>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</si>
  <si>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</si>
  <si>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</si>
  <si>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</si>
  <si>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</si>
  <si>
    <t>Frais KM annuel à payer</t>
  </si>
  <si>
    <t>Régularisation Frais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</si>
</sst>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abSelected="1" topLeftCell="B2" workbookViewId="0">
      <selection activeCell="H7" sqref="H7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15</v>
      </c>
      <c r="O6" s="36"/>
      <c r="P6" s="57">
        <f>SUM(C6:N6)</f>
        <v>148</v>
      </c>
    </row>
    <row r="7" spans="2:16" x14ac:dyDescent="0.45">
      <c r="B7" s="9" t="s">
        <v>21</v>
      </c>
      <c r="C7" s="37"/>
      <c r="D7" s="37"/>
      <c r="E7" s="37"/>
      <c r="F7" s="37"/>
      <c r="G7" s="37">
        <v>19</v>
      </c>
      <c r="H7" s="37">
        <v>16</v>
      </c>
      <c r="I7" s="37">
        <v>17</v>
      </c>
      <c r="J7" s="37">
        <v>15</v>
      </c>
      <c r="K7" s="37">
        <v>20</v>
      </c>
      <c r="L7" s="37">
        <v>22</v>
      </c>
      <c r="M7" s="37">
        <v>20</v>
      </c>
      <c r="N7" s="37">
        <v>19</v>
      </c>
      <c r="O7" s="36"/>
      <c r="P7" s="57">
        <f>SUM(C7:N7)</f>
        <v>148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-3</v>
      </c>
      <c r="I8" s="63">
        <f t="shared" si="0"/>
        <v>-2</v>
      </c>
      <c r="J8" s="63">
        <f t="shared" si="0"/>
        <v>-4</v>
      </c>
      <c r="K8" s="63">
        <f t="shared" si="0"/>
        <v>1</v>
      </c>
      <c r="L8" s="63">
        <f t="shared" si="0"/>
        <v>3</v>
      </c>
      <c r="M8" s="63">
        <f t="shared" si="0"/>
        <v>1</v>
      </c>
      <c r="N8" s="63">
        <f t="shared" si="0"/>
        <v>4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>
        <v>19</v>
      </c>
      <c r="H11" s="11">
        <v>16</v>
      </c>
      <c r="I11" s="11">
        <v>17</v>
      </c>
      <c r="J11" s="11">
        <v>15</v>
      </c>
      <c r="K11" s="11">
        <v>20</v>
      </c>
      <c r="L11" s="11">
        <v>22</v>
      </c>
      <c r="M11" s="11">
        <v>20</v>
      </c>
      <c r="N11" s="11">
        <v>19</v>
      </c>
      <c r="P11" s="58">
        <f>SUM(C11:N11)</f>
        <v>148</v>
      </c>
    </row>
    <row r="12" spans="2:16" x14ac:dyDescent="0.45">
      <c r="B12" s="9" t="s">
        <v>16</v>
      </c>
      <c r="C12" s="12"/>
      <c r="D12" s="12"/>
      <c r="E12" s="12"/>
      <c r="F12" s="12"/>
      <c r="G12" s="12">
        <v>1</v>
      </c>
      <c r="H12" s="12">
        <v>6</v>
      </c>
      <c r="I12" s="12">
        <v>3</v>
      </c>
      <c r="J12" s="12">
        <v>0</v>
      </c>
      <c r="K12" s="12">
        <v>1</v>
      </c>
      <c r="L12" s="12"/>
      <c r="M12" s="12">
        <v>1</v>
      </c>
      <c r="N12" s="12">
        <v>1</v>
      </c>
      <c r="P12" s="58">
        <f>SUM(C12:N12)</f>
        <v>13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>
        <v>7</v>
      </c>
      <c r="K13" s="12"/>
      <c r="L13" s="12"/>
      <c r="M13" s="12"/>
      <c r="N13" s="12"/>
      <c r="P13" s="58">
        <f>SUM(C13:N13)</f>
        <v>7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>
        <f>G11*Params!$C$5*(1-Params!$C$3)-Params!$C$4</f>
        <v>8665</v>
      </c>
      <c r="H17" s="10">
        <f>H11*Params!$C$5*(1-Params!$C$3)-Params!$C$4</f>
        <v>7285</v>
      </c>
      <c r="I17" s="10">
        <f>I11*Params!$C$5*(1-Params!$C$3)-Params!$C$4</f>
        <v>7745</v>
      </c>
      <c r="J17" s="10">
        <f>J11*Params!$C$5*(1-Params!$C$3)-Params!$C$4</f>
        <v>6825</v>
      </c>
      <c r="K17" s="10">
        <f>K11*Params!$C$5*(1-Params!$C$3)-Params!$C$4</f>
        <v>9125</v>
      </c>
      <c r="L17" s="10">
        <f>L11*Params!$C$5*(1-Params!$C$3)-Params!$C$4</f>
        <v>10045</v>
      </c>
      <c r="M17" s="10">
        <f>M11*Params!$C$5*(1-Params!$C$3)-Params!$C$4</f>
        <v>9125</v>
      </c>
      <c r="N17" s="10">
        <f>N11*Params!$C$5*(1-Params!$C$3)-Params!$C$4</f>
        <v>8665</v>
      </c>
      <c r="O17" s="4"/>
      <c r="P17" s="41">
        <f>SUM(C17:N17)</f>
        <v>67480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8665</v>
      </c>
      <c r="H19" s="28">
        <f t="shared" si="1"/>
        <v>7285</v>
      </c>
      <c r="I19" s="28">
        <f t="shared" si="1"/>
        <v>7745</v>
      </c>
      <c r="J19" s="28">
        <f t="shared" si="1"/>
        <v>6825</v>
      </c>
      <c r="K19" s="28">
        <f t="shared" si="1"/>
        <v>9125</v>
      </c>
      <c r="L19" s="28">
        <f t="shared" si="1"/>
        <v>10045</v>
      </c>
      <c r="M19" s="28">
        <f t="shared" si="1"/>
        <v>9125</v>
      </c>
      <c r="N19" s="28">
        <f t="shared" si="1"/>
        <v>8665</v>
      </c>
      <c r="O19" s="5"/>
      <c r="P19" s="42">
        <f>SUM(C19:O19)</f>
        <v>67480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>
        <v>5572.15</v>
      </c>
      <c r="H22" s="10">
        <v>5053.8999999999996</v>
      </c>
      <c r="I22" s="10">
        <v>5312.49</v>
      </c>
      <c r="J22" s="10">
        <v>3971.17</v>
      </c>
      <c r="K22" s="10">
        <v>5123.74</v>
      </c>
      <c r="L22" s="10">
        <v>5123.74</v>
      </c>
      <c r="M22" s="10">
        <v>5123.74</v>
      </c>
      <c r="N22" s="10">
        <v>5081.1899999999996</v>
      </c>
      <c r="O22" s="4"/>
      <c r="P22" s="43">
        <f>SUM(C22:N22)</f>
        <v>40362.119999999995</v>
      </c>
    </row>
    <row r="23" spans="2:16" x14ac:dyDescent="0.45">
      <c r="B23" s="9" t="s">
        <v>8</v>
      </c>
      <c r="C23" s="10"/>
      <c r="D23" s="10"/>
      <c r="E23" s="10"/>
      <c r="F23" s="10"/>
      <c r="G23" s="10">
        <f>1096.19+1859.59</f>
        <v>2955.7799999999997</v>
      </c>
      <c r="H23" s="10">
        <f>1097.26+1862.76</f>
        <v>2960.02</v>
      </c>
      <c r="I23" s="10">
        <f>1097.26+1875.9</f>
        <v>2973.16</v>
      </c>
      <c r="J23" s="10">
        <f>827.47+1409.9</f>
        <v>2237.37</v>
      </c>
      <c r="K23" s="10">
        <f>1084.48+1810.59</f>
        <v>2895.0699999999997</v>
      </c>
      <c r="L23" s="10">
        <f>1084.48+1812.81</f>
        <v>2897.29</v>
      </c>
      <c r="M23" s="10">
        <f>1084.48+1810.59</f>
        <v>2895.0699999999997</v>
      </c>
      <c r="N23" s="10">
        <f>1079.51+1799</f>
        <v>2878.51</v>
      </c>
      <c r="O23" s="4"/>
      <c r="P23" s="43">
        <f>SUM(C23:N23)</f>
        <v>22692.269999999997</v>
      </c>
    </row>
    <row r="24" spans="2:16" x14ac:dyDescent="0.45">
      <c r="B24" s="55" t="s">
        <v>40</v>
      </c>
      <c r="C24" s="10"/>
      <c r="D24" s="10"/>
      <c r="E24" s="10"/>
      <c r="F24" s="10"/>
      <c r="G24" s="10">
        <v>261.5</v>
      </c>
      <c r="H24" s="10">
        <v>236</v>
      </c>
      <c r="I24" s="10">
        <v>244.5</v>
      </c>
      <c r="J24" s="10">
        <v>227.5</v>
      </c>
      <c r="K24" s="10">
        <v>644</v>
      </c>
      <c r="L24" s="10">
        <v>698.4</v>
      </c>
      <c r="M24" s="10">
        <v>698.88</v>
      </c>
      <c r="N24" s="10">
        <v>1685.77</v>
      </c>
      <c r="O24" s="4"/>
      <c r="P24" s="43">
        <f>SUM(C24:N24)</f>
        <v>4696.55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8789.43</v>
      </c>
      <c r="H25" s="44">
        <f t="shared" si="2"/>
        <v>8249.92</v>
      </c>
      <c r="I25" s="44">
        <f t="shared" si="2"/>
        <v>8530.15</v>
      </c>
      <c r="J25" s="44">
        <f t="shared" si="2"/>
        <v>6436.04</v>
      </c>
      <c r="K25" s="44">
        <f t="shared" si="2"/>
        <v>8662.81</v>
      </c>
      <c r="L25" s="44">
        <f t="shared" si="2"/>
        <v>8719.43</v>
      </c>
      <c r="M25" s="44">
        <f t="shared" si="2"/>
        <v>8717.6899999999987</v>
      </c>
      <c r="N25" s="44">
        <f t="shared" si="2"/>
        <v>9645.4699999999993</v>
      </c>
      <c r="O25" s="4"/>
      <c r="P25" s="60">
        <f>SUM(C25:N25)</f>
        <v>67750.94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-124.43000000000029</v>
      </c>
      <c r="H27" s="47">
        <f t="shared" si="3"/>
        <v>-964.92000000000007</v>
      </c>
      <c r="I27" s="47">
        <f t="shared" si="3"/>
        <v>-785.14999999999964</v>
      </c>
      <c r="J27" s="47">
        <f t="shared" si="3"/>
        <v>388.96000000000004</v>
      </c>
      <c r="K27" s="47">
        <f t="shared" si="3"/>
        <v>462.19000000000051</v>
      </c>
      <c r="L27" s="47">
        <f t="shared" si="3"/>
        <v>1325.5699999999997</v>
      </c>
      <c r="M27" s="47">
        <f t="shared" si="3"/>
        <v>407.31000000000131</v>
      </c>
      <c r="N27" s="47">
        <f t="shared" si="3"/>
        <v>-980.46999999999935</v>
      </c>
      <c r="P27" s="59">
        <f>SUM(C27:O27)</f>
        <v>-270.93999999999778</v>
      </c>
    </row>
    <row r="29" spans="2:16" x14ac:dyDescent="0.45">
      <c r="B29" s="62" t="s">
        <v>37</v>
      </c>
      <c r="C29" s="54"/>
      <c r="D29" s="54"/>
      <c r="E29" s="54"/>
      <c r="F29" s="54"/>
      <c r="G29" s="54">
        <v>475</v>
      </c>
      <c r="H29" s="54">
        <v>400</v>
      </c>
      <c r="I29" s="54">
        <v>425</v>
      </c>
      <c r="J29" s="54">
        <v>375</v>
      </c>
      <c r="K29" s="54">
        <v>1600</v>
      </c>
      <c r="L29" s="54">
        <v>1760</v>
      </c>
      <c r="M29" s="54">
        <v>1520</v>
      </c>
      <c r="N29" s="54">
        <v>1520</v>
      </c>
      <c r="P29" s="61">
        <f>SUM(C29:N29)</f>
        <v>8075</v>
      </c>
    </row>
    <row r="30" spans="2:16" x14ac:dyDescent="0.45">
      <c r="B30" s="62" t="s">
        <v>38</v>
      </c>
      <c r="C30" s="54"/>
      <c r="D30" s="54"/>
      <c r="E30" s="54"/>
      <c r="F30" s="54"/>
      <c r="G30" s="54">
        <v>261.5</v>
      </c>
      <c r="H30" s="54">
        <v>236</v>
      </c>
      <c r="I30" s="54">
        <v>244.5</v>
      </c>
      <c r="J30" s="54">
        <v>227.5</v>
      </c>
      <c r="K30" s="54">
        <v>644</v>
      </c>
      <c r="L30" s="54">
        <v>698.4</v>
      </c>
      <c r="M30" s="54">
        <v>698.88</v>
      </c>
      <c r="N30" s="54">
        <v>598.88</v>
      </c>
      <c r="P30" s="61">
        <f>SUM(C30:N30)</f>
        <v>3609.6600000000003</v>
      </c>
    </row>
    <row r="32" spans="2:16" x14ac:dyDescent="0.45">
      <c r="N32" s="54" t="s">
        <v>42</v>
      </c>
      <c r="P32" s="61">
        <f>(P29*0.394) + 1515</f>
        <v>4696.55</v>
      </c>
    </row>
    <row r="33" spans="14:16" x14ac:dyDescent="0.45">
      <c r="N33" s="54" t="s">
        <v>43</v>
      </c>
      <c r="P33" s="61">
        <f>P32-P30</f>
        <v>1086.8899999999999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8" sqref="C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23</v>
      </c>
      <c r="C2" s="67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33</v>
      </c>
      <c r="C2" s="68"/>
    </row>
    <row r="3" spans="2:3" ht="16.899999999999999" customHeight="1" x14ac:dyDescent="0.45">
      <c r="B3" s="38" t="s">
        <v>34</v>
      </c>
      <c r="C3" s="39">
        <f>'2023'!P27</f>
        <v>-270.93999999999778</v>
      </c>
    </row>
    <row r="4" spans="2:3" ht="16.899999999999999" customHeight="1" x14ac:dyDescent="0.45">
      <c r="B4" s="38" t="s">
        <v>39</v>
      </c>
      <c r="C4" s="40">
        <f>'2023'!P12</f>
        <v>13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2024-01-02T19:41:28Z</dcterms:modified>
</cp:coreProperties>
</file>