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FD7C4F2A-CB47-4263-A52E-4C9E389A1369}" xr6:coauthVersionLast="47" xr6:coauthVersionMax="47" xr10:uidLastSave="{00000000-0000-0000-0000-000000000000}"/>
  <bookViews>
    <workbookView xWindow="-98" yWindow="-98" windowWidth="22695" windowHeight="14476" activeTab="3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'2023'!$B$26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6" i="15" l="1"/>
  <c r="F26" i="15"/>
  <c r="N24" i="15"/>
  <c r="L24" i="15"/>
  <c r="K24" i="15"/>
  <c r="I24" i="15"/>
  <c r="F24" i="15"/>
  <c r="D24" i="15"/>
  <c r="C24" i="15"/>
  <c r="M23" i="15"/>
  <c r="M24" i="15" s="1"/>
  <c r="L23" i="15"/>
  <c r="K23" i="15"/>
  <c r="J23" i="15"/>
  <c r="J24" i="15" s="1"/>
  <c r="I23" i="15"/>
  <c r="H23" i="15"/>
  <c r="H24" i="15" s="1"/>
  <c r="G23" i="15"/>
  <c r="G24" i="15" s="1"/>
  <c r="F23" i="15"/>
  <c r="E23" i="15"/>
  <c r="E24" i="15" s="1"/>
  <c r="D23" i="15"/>
  <c r="P23" i="15" s="1"/>
  <c r="C23" i="15"/>
  <c r="P22" i="15"/>
  <c r="N19" i="15"/>
  <c r="M19" i="15"/>
  <c r="M26" i="15" s="1"/>
  <c r="L19" i="15"/>
  <c r="L26" i="15" s="1"/>
  <c r="H19" i="15"/>
  <c r="F19" i="15"/>
  <c r="E19" i="15"/>
  <c r="E26" i="15" s="1"/>
  <c r="P18" i="15"/>
  <c r="M17" i="15"/>
  <c r="L17" i="15"/>
  <c r="K17" i="15"/>
  <c r="K19" i="15" s="1"/>
  <c r="K26" i="15" s="1"/>
  <c r="J17" i="15"/>
  <c r="J19" i="15" s="1"/>
  <c r="J26" i="15" s="1"/>
  <c r="I17" i="15"/>
  <c r="I19" i="15" s="1"/>
  <c r="I26" i="15" s="1"/>
  <c r="H17" i="15"/>
  <c r="G17" i="15"/>
  <c r="G19" i="15" s="1"/>
  <c r="G26" i="15" s="1"/>
  <c r="F17" i="15"/>
  <c r="E17" i="15"/>
  <c r="D17" i="15"/>
  <c r="D19" i="15" s="1"/>
  <c r="D26" i="15" s="1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M26" i="14"/>
  <c r="K26" i="14"/>
  <c r="J26" i="14"/>
  <c r="E26" i="14"/>
  <c r="C26" i="14"/>
  <c r="M24" i="14"/>
  <c r="L24" i="14"/>
  <c r="K24" i="14"/>
  <c r="J24" i="14"/>
  <c r="I24" i="14"/>
  <c r="H24" i="14"/>
  <c r="G24" i="14"/>
  <c r="F24" i="14"/>
  <c r="E24" i="14"/>
  <c r="D24" i="14"/>
  <c r="C24" i="14"/>
  <c r="P23" i="14"/>
  <c r="N23" i="14"/>
  <c r="N24" i="14" s="1"/>
  <c r="P24" i="14" s="1"/>
  <c r="P22" i="14"/>
  <c r="M19" i="14"/>
  <c r="L19" i="14"/>
  <c r="L26" i="14" s="1"/>
  <c r="K19" i="14"/>
  <c r="J19" i="14"/>
  <c r="I19" i="14"/>
  <c r="I26" i="14" s="1"/>
  <c r="H19" i="14"/>
  <c r="H26" i="14" s="1"/>
  <c r="G19" i="14"/>
  <c r="F19" i="14"/>
  <c r="F26" i="14" s="1"/>
  <c r="E19" i="14"/>
  <c r="D19" i="14"/>
  <c r="D26" i="14" s="1"/>
  <c r="C19" i="14"/>
  <c r="P18" i="14"/>
  <c r="N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19" i="15" l="1"/>
  <c r="C26" i="15"/>
  <c r="P19" i="14"/>
  <c r="H26" i="15"/>
  <c r="P24" i="15"/>
  <c r="P17" i="15"/>
  <c r="G26" i="14"/>
  <c r="P26" i="14" s="1"/>
  <c r="N19" i="14"/>
  <c r="N26" i="14" s="1"/>
  <c r="P26" i="15" l="1"/>
  <c r="C3" i="13" s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<sst xmlns="http://schemas.openxmlformats.org/spreadsheetml/2006/main" count="73" uniqueCount="39">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</sst>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20</v>
      </c>
      <c r="O6" s="31"/>
      <c r="P6" s="52">
        <f>SUM(C6:N6)</f>
        <v>20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20</v>
      </c>
      <c r="O7" s="31"/>
      <c r="P7" s="52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20</v>
      </c>
      <c r="P11" s="53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8389</v>
      </c>
      <c r="O17" s="4"/>
      <c r="P17" s="37">
        <f>SUM(C17:N17)</f>
        <v>8389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8389</v>
      </c>
      <c r="O19" s="5"/>
      <c r="P19" s="38">
        <f>SUM(C19:O19)</f>
        <v>8389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4899.16</v>
      </c>
      <c r="O22" s="4"/>
      <c r="P22" s="39">
        <f>SUM(C22:N22)</f>
        <v>4899.16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993.33+1686.51</f>
        <v>2679.84</v>
      </c>
      <c r="O23" s="4"/>
      <c r="P23" s="39">
        <f>SUM(C23:N23)</f>
        <v>2679.84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7579</v>
      </c>
      <c r="O24" s="4"/>
      <c r="P24" s="41">
        <f>SUM(C24:N24)</f>
        <v>7579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810</v>
      </c>
      <c r="P26" s="54">
        <f>SUM(C26:O26)</f>
        <v>810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workbookViewId="0">
      <selection activeCell="B34" sqref="B3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/>
      <c r="O6" s="31"/>
      <c r="P6" s="52">
        <f>SUM(C6:N6)</f>
        <v>220</v>
      </c>
    </row>
    <row r="7" spans="2:16" x14ac:dyDescent="0.45">
      <c r="B7" s="8" t="s">
        <v>20</v>
      </c>
      <c r="C7" s="33">
        <v>22</v>
      </c>
      <c r="D7" s="33">
        <v>20</v>
      </c>
      <c r="E7" s="33">
        <v>20</v>
      </c>
      <c r="F7" s="33">
        <v>19</v>
      </c>
      <c r="G7" s="33">
        <v>9</v>
      </c>
      <c r="H7" s="33">
        <v>19</v>
      </c>
      <c r="I7" s="33">
        <v>17</v>
      </c>
      <c r="J7" s="33">
        <v>21</v>
      </c>
      <c r="K7" s="33">
        <v>18</v>
      </c>
      <c r="L7" s="33">
        <v>20</v>
      </c>
      <c r="M7" s="33">
        <v>18</v>
      </c>
      <c r="N7" s="33"/>
      <c r="O7" s="31"/>
      <c r="P7" s="52">
        <f>SUM(C7:N7)</f>
        <v>203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-11</v>
      </c>
      <c r="H8" s="32">
        <f t="shared" si="0"/>
        <v>-1</v>
      </c>
      <c r="I8" s="32">
        <f t="shared" si="0"/>
        <v>-3</v>
      </c>
      <c r="J8" s="32">
        <f t="shared" si="0"/>
        <v>1</v>
      </c>
      <c r="K8" s="32">
        <f t="shared" si="0"/>
        <v>-2</v>
      </c>
      <c r="L8" s="32">
        <f t="shared" si="0"/>
        <v>0</v>
      </c>
      <c r="M8" s="32">
        <f t="shared" si="0"/>
        <v>-2</v>
      </c>
      <c r="N8" s="32">
        <f t="shared" si="0"/>
        <v>0</v>
      </c>
      <c r="O8" s="31"/>
      <c r="P8" s="52">
        <f>SUM(C8:N8)</f>
        <v>-17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20</v>
      </c>
      <c r="F11" s="10">
        <v>19</v>
      </c>
      <c r="G11" s="10">
        <v>9</v>
      </c>
      <c r="H11" s="10">
        <v>19</v>
      </c>
      <c r="I11" s="10">
        <v>17</v>
      </c>
      <c r="J11" s="10">
        <v>21</v>
      </c>
      <c r="K11" s="10">
        <v>18</v>
      </c>
      <c r="L11" s="10">
        <v>20</v>
      </c>
      <c r="M11" s="10">
        <v>17.5</v>
      </c>
      <c r="N11" s="10"/>
      <c r="P11" s="53">
        <f>SUM(C11:N11)</f>
        <v>202.5</v>
      </c>
    </row>
    <row r="12" spans="2:16" x14ac:dyDescent="0.45">
      <c r="B12" s="8" t="s">
        <v>15</v>
      </c>
      <c r="C12" s="11"/>
      <c r="D12" s="11"/>
      <c r="E12" s="11">
        <v>3</v>
      </c>
      <c r="F12" s="11"/>
      <c r="G12" s="11">
        <v>10</v>
      </c>
      <c r="H12" s="11">
        <v>3</v>
      </c>
      <c r="I12" s="11">
        <v>3</v>
      </c>
      <c r="J12" s="11">
        <v>1</v>
      </c>
      <c r="K12" s="11">
        <v>1</v>
      </c>
      <c r="L12" s="11">
        <v>2</v>
      </c>
      <c r="M12" s="11">
        <v>0</v>
      </c>
      <c r="N12" s="11"/>
      <c r="P12" s="53">
        <f>SUM(C12:N12)</f>
        <v>23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>
        <v>2</v>
      </c>
      <c r="L13" s="11"/>
      <c r="M13" s="11">
        <v>3.5</v>
      </c>
      <c r="N13" s="11"/>
      <c r="P13" s="53">
        <f>SUM(C13:N13)</f>
        <v>5.5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9235.4</v>
      </c>
      <c r="D17" s="9">
        <f>D11*Params!$C$5*(1-Params!$C$3)-Params!$C$4</f>
        <v>8389</v>
      </c>
      <c r="E17" s="9">
        <f>E11*Params!$C$5*(1-Params!$C$3)-Params!$C$4</f>
        <v>8389</v>
      </c>
      <c r="F17" s="9">
        <f>F11*Params!$C$5*(1-Params!$C$3)-Params!$C$4</f>
        <v>7965.8</v>
      </c>
      <c r="G17" s="9">
        <f>G11*Params!$C$5*(1-Params!$C$3)-Params!$C$4</f>
        <v>3733.8</v>
      </c>
      <c r="H17" s="9">
        <f>H11*Params!$C$5*(1-Params!$C$3)-Params!$C$4</f>
        <v>7965.8</v>
      </c>
      <c r="I17" s="9">
        <f>I11*Params!$C$5*(1-Params!$C$3)-Params!$C$4</f>
        <v>7119.4000000000005</v>
      </c>
      <c r="J17" s="9">
        <f>J11*Params!$C$5*(1-Params!$C$3)-Params!$C$4</f>
        <v>8812.2000000000007</v>
      </c>
      <c r="K17" s="9">
        <f>K11*Params!$C$5*(1-Params!$C$3)-Params!$C$4</f>
        <v>7542.6</v>
      </c>
      <c r="L17" s="9">
        <f>L11*Params!$C$5*(1-Params!$C$3)-Params!$C$4</f>
        <v>8389</v>
      </c>
      <c r="M17" s="9">
        <f>M11*Params!$C$5*(1-Params!$C$3)-Params!$C$4</f>
        <v>7331</v>
      </c>
      <c r="N17" s="9"/>
      <c r="O17" s="4"/>
      <c r="P17" s="37">
        <f>SUM(C17:N17)</f>
        <v>84873.000000000015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9235.4</v>
      </c>
      <c r="D19" s="25">
        <f t="shared" si="1"/>
        <v>8389</v>
      </c>
      <c r="E19" s="25">
        <f t="shared" si="1"/>
        <v>8389</v>
      </c>
      <c r="F19" s="25">
        <f t="shared" si="1"/>
        <v>7965.8</v>
      </c>
      <c r="G19" s="25">
        <f t="shared" si="1"/>
        <v>3733.8</v>
      </c>
      <c r="H19" s="25">
        <f t="shared" si="1"/>
        <v>7965.8</v>
      </c>
      <c r="I19" s="25">
        <f t="shared" si="1"/>
        <v>7119.4000000000005</v>
      </c>
      <c r="J19" s="25">
        <f t="shared" si="1"/>
        <v>8812.2000000000007</v>
      </c>
      <c r="K19" s="25">
        <f t="shared" si="1"/>
        <v>7542.6</v>
      </c>
      <c r="L19" s="25">
        <f t="shared" si="1"/>
        <v>8389</v>
      </c>
      <c r="M19" s="25">
        <f t="shared" si="1"/>
        <v>7331</v>
      </c>
      <c r="N19" s="25">
        <f t="shared" si="1"/>
        <v>0</v>
      </c>
      <c r="O19" s="5"/>
      <c r="P19" s="38">
        <f>SUM(C19:N19)</f>
        <v>84873.000000000015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5307.32</v>
      </c>
      <c r="D22" s="9">
        <v>5307.32</v>
      </c>
      <c r="E22" s="9">
        <v>5307.32</v>
      </c>
      <c r="F22" s="9">
        <v>5307.32</v>
      </c>
      <c r="G22" s="9">
        <v>5307.32</v>
      </c>
      <c r="H22" s="9">
        <v>5307.32</v>
      </c>
      <c r="I22" s="9">
        <v>5307.32</v>
      </c>
      <c r="J22" s="9">
        <v>5307.32</v>
      </c>
      <c r="K22" s="9">
        <v>4839.6400000000003</v>
      </c>
      <c r="L22" s="9">
        <v>5307.32</v>
      </c>
      <c r="M22" s="9">
        <v>4504.1499999999996</v>
      </c>
      <c r="N22" s="9"/>
      <c r="O22" s="4"/>
      <c r="P22" s="39">
        <f>SUM(C22:N22)</f>
        <v>57109.67</v>
      </c>
    </row>
    <row r="23" spans="2:16" x14ac:dyDescent="0.45">
      <c r="B23" s="8" t="s">
        <v>8</v>
      </c>
      <c r="C23" s="9">
        <f>1079.35+1827.69</f>
        <v>2907.04</v>
      </c>
      <c r="D23" s="9">
        <f>1079.35+1827.69</f>
        <v>2907.04</v>
      </c>
      <c r="E23" s="9">
        <f>1079.35+1827.69</f>
        <v>2907.04</v>
      </c>
      <c r="F23" s="9">
        <f>1079.35+1835.58</f>
        <v>2914.93</v>
      </c>
      <c r="G23" s="9">
        <f>1079.35+1830.32</f>
        <v>2909.67</v>
      </c>
      <c r="H23" s="9">
        <f>1079.35+1855.32</f>
        <v>2934.67</v>
      </c>
      <c r="I23" s="9">
        <f>1079.35+1836.9</f>
        <v>2916.25</v>
      </c>
      <c r="J23" s="9">
        <f>1079.35+1836.9</f>
        <v>2916.25</v>
      </c>
      <c r="K23" s="9">
        <f>986.7+1672.98</f>
        <v>2659.6800000000003</v>
      </c>
      <c r="L23" s="9">
        <f>1079.35+1831.65</f>
        <v>2911</v>
      </c>
      <c r="M23" s="9">
        <f>920.81+1562.23</f>
        <v>2483.04</v>
      </c>
      <c r="N23" s="9"/>
      <c r="O23" s="4"/>
      <c r="P23" s="39">
        <f>SUM(C23:N23)</f>
        <v>31366.61</v>
      </c>
    </row>
    <row r="24" spans="2:16" x14ac:dyDescent="0.45">
      <c r="B24" s="7" t="s">
        <v>3</v>
      </c>
      <c r="C24" s="40">
        <f t="shared" ref="C24:N24" si="2">SUM(C22:C23)</f>
        <v>8214.36</v>
      </c>
      <c r="D24" s="40">
        <f t="shared" si="2"/>
        <v>8214.36</v>
      </c>
      <c r="E24" s="40">
        <f t="shared" si="2"/>
        <v>8214.36</v>
      </c>
      <c r="F24" s="40">
        <f t="shared" si="2"/>
        <v>8222.25</v>
      </c>
      <c r="G24" s="40">
        <f t="shared" si="2"/>
        <v>8216.99</v>
      </c>
      <c r="H24" s="40">
        <f t="shared" si="2"/>
        <v>8241.99</v>
      </c>
      <c r="I24" s="40">
        <f t="shared" si="2"/>
        <v>8223.57</v>
      </c>
      <c r="J24" s="40">
        <f t="shared" si="2"/>
        <v>8223.57</v>
      </c>
      <c r="K24" s="40">
        <f t="shared" si="2"/>
        <v>7499.3200000000006</v>
      </c>
      <c r="L24" s="40">
        <f t="shared" si="2"/>
        <v>8218.32</v>
      </c>
      <c r="M24" s="40">
        <f t="shared" si="2"/>
        <v>6987.19</v>
      </c>
      <c r="N24" s="40">
        <f t="shared" si="2"/>
        <v>0</v>
      </c>
      <c r="O24" s="4"/>
      <c r="P24" s="41">
        <f>SUM(C24:N24)</f>
        <v>88476.28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1021.0399999999991</v>
      </c>
      <c r="D26" s="44">
        <f t="shared" si="3"/>
        <v>174.63999999999942</v>
      </c>
      <c r="E26" s="44">
        <f t="shared" si="3"/>
        <v>174.63999999999942</v>
      </c>
      <c r="F26" s="44">
        <f t="shared" si="3"/>
        <v>-256.44999999999982</v>
      </c>
      <c r="G26" s="44">
        <f t="shared" si="3"/>
        <v>-4483.1899999999996</v>
      </c>
      <c r="H26" s="44">
        <f t="shared" si="3"/>
        <v>-276.1899999999996</v>
      </c>
      <c r="I26" s="44">
        <f t="shared" si="3"/>
        <v>-1104.1699999999992</v>
      </c>
      <c r="J26" s="44">
        <f t="shared" si="3"/>
        <v>588.63000000000102</v>
      </c>
      <c r="K26" s="44">
        <f t="shared" si="3"/>
        <v>43.279999999999745</v>
      </c>
      <c r="L26" s="44">
        <f t="shared" si="3"/>
        <v>170.68000000000029</v>
      </c>
      <c r="M26" s="44">
        <f t="shared" si="3"/>
        <v>343.8100000000004</v>
      </c>
      <c r="N26" s="44">
        <f t="shared" si="3"/>
        <v>0</v>
      </c>
      <c r="P26" s="54">
        <f>SUM(C26:N26)</f>
        <v>-3603.2799999999988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8" sqref="B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460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tabSelected="1"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'2022'!P26+'2023'!P26</f>
        <v>-2793.2799999999988</v>
      </c>
    </row>
    <row r="4" spans="2:3" ht="16.899999999999999" customHeight="1" x14ac:dyDescent="0.45">
      <c r="B4" s="34" t="s">
        <v>26</v>
      </c>
      <c r="C4" s="36">
        <f>SUM('2022'!P12)+('2023'!P12)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2023-12-01T11:55:39Z</dcterms:modified>
</cp:coreProperties>
</file>