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D87DCD41-C0C6-4162-9B6E-C9D7407E55FD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2" sheetId="12" r:id="rId1"/>
    <x:sheet name="2023" sheetId="14" r:id="rId2"/>
    <x:sheet name="Params" sheetId="10" r:id="rId3"/>
    <x:sheet name="Synthése" sheetId="13" r:id="rId4"/>
  </x:sheets>
  <x:definedNames>
    <x:definedName name="AOUT" localSheetId="1">'2023'!$J$3</x:definedName>
    <x:definedName name="AOUT">'2022'!$J$3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1">'2023'!$F$3</x:definedName>
    <x:definedName name="AVRIL">'2022'!$F$3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1">'2023'!$D$3</x:definedName>
    <x:definedName name="FEVRIER">'2022'!$D$3</x:definedName>
    <x:definedName name="FRAIS_KM" localSheetId="0">'2022'!$B$30</x:definedName>
    <x:definedName name="FRAIS_KM" localSheetId="1">'2023'!$B$31</x:definedName>
    <x:definedName name="JANVIER" localSheetId="1">'2023'!$C$3</x:definedName>
    <x:definedName name="JANVIER">'2022'!$C$3</x:definedName>
    <x:definedName name="JUILLET" localSheetId="1">'2023'!$I$3</x:definedName>
    <x:definedName name="JUILLET">'2022'!$I$3</x:definedName>
    <x:definedName name="JUIN" localSheetId="1">'2023'!$H$3</x:definedName>
    <x:definedName name="JUIN">'2022'!$H$3</x:definedName>
    <x:definedName name="MAI" localSheetId="1">'2023'!$G$3</x:definedName>
    <x:definedName name="MAI">'2022'!$G$3</x:definedName>
    <x:definedName name="MARS" localSheetId="1">'2023'!$E$3</x:definedName>
    <x:definedName name="MARS">'2022'!$E$3</x:definedName>
    <x:definedName name="MOIS" localSheetId="0">'2022'!$B$3</x:definedName>
    <x:definedName name="MOIS" localSheetId="1">'2023'!$B$3</x:definedName>
    <x:definedName name="MOIS">#REF!</x:definedName>
    <x:definedName name="NOMBRE_KM" localSheetId="0">'2022'!$B$29</x:definedName>
    <x:definedName name="NOMBRE_KM" localSheetId="1">'2023'!$B$30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1">'2023'!$L$3</x:definedName>
    <x:definedName name="OCTOBRE">'2022'!$L$3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1">'2023'!$K$3</x:definedName>
    <x:definedName name="SEPTEMBRE">'2022'!$K$3</x:definedName>
    <x:definedName name="SOLDE" localSheetId="0">'2022'!$B$27</x:definedName>
    <x:definedName name="SOLDE" localSheetId="1">'2023'!$B$28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KM" localSheetId="0">'2022'!$B$24</x:definedName>
    <x:definedName name="SORTIES_FRAIS_KM" localSheetId="1">'2023'!$B$24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'2022'!$B$25</x:definedName>
    <x:definedName name="TOTAL_SORTIES" localSheetId="1">'2023'!$B$26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<sst xmlns="http://schemas.openxmlformats.org/spreadsheetml/2006/main" count="80" uniqueCount="43">
  <si>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</si>
  <si>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</si>
  <si>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</si>
  <si>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</si>
  <si>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</si>
  <si>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</si>
  <si>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</si>
  <si>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</si>
  <si>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</si>
  <si>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</si>
  <si>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</si>
  <si>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</si>
  <si>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</si>
  <si>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</si>
  <si>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</si>
  <si>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</si>
  <si>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</si>
  <si>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</si>
  <si>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</si>
  <si>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</si>
  <si>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</si>
  <si>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</si>
  <si>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</si>
  <si>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</si>
  <si>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</si>
  <si>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</si>
  <si>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</si>
  <si>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</si>
  <si>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</si>
  <si>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</si>
  <si>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</si>
  <si>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</si>
  <si>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</si>
  <si>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</si>
  <si>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</si>
  <si>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</si>
  <si>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</si>
  <si>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</si>
  <si>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</si>
  <si>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</si>
  <si>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</si>
  <si>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Frais Achats</t>
  </si>
  <si>
    <t>TJM (Octobre 2022)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</si>
</sst>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0"/>
  <x:sheetViews>
    <x:sheetView topLeftCell="B1" workbookViewId="0">
      <x:selection activeCell="L29" sqref="L29:N30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45">
      <x:c r="B1" s="65" t="s">
        <x:v>9</x:v>
      </x:c>
    </x:row>
    <x:row r="2" spans="2:16" x14ac:dyDescent="0.45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/>
      <x:c r="K6" s="37"/>
      <x:c r="L6" s="37">
        <x:v>15</x:v>
      </x:c>
      <x:c r="M6" s="37">
        <x:v>19</x:v>
      </x:c>
      <x:c r="N6" s="37">
        <x:v>19</x:v>
      </x:c>
      <x:c r="O6" s="36"/>
      <x:c r="P6" s="58">
        <x:f>SUM(C6:N6)</x:f>
        <x:v>53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/>
      <x:c r="K7" s="37"/>
      <x:c r="L7" s="37">
        <x:v>15</x:v>
      </x:c>
      <x:c r="M7" s="37">
        <x:v>20</x:v>
      </x:c>
      <x:c r="N7" s="37">
        <x:v>22</x:v>
      </x:c>
      <x:c r="O7" s="36"/>
      <x:c r="P7" s="58">
        <x:f>SUM(C7:N7)</x:f>
        <x:v>57</x:v>
      </x:c>
    </x:row>
    <x:row r="8" spans="2:16" x14ac:dyDescent="0.45">
      <x:c r="B8" s="18" t="s">
        <x:v>22</x:v>
      </x:c>
      <x:c r="C8" s="64">
        <x:f t="shared" ref="C8:N8" si="0">C7-C6</x:f>
        <x:v>0</x:v>
      </x:c>
      <x:c r="D8" s="64">
        <x:f t="shared" si="0"/>
        <x:v>0</x:v>
      </x:c>
      <x:c r="E8" s="64">
        <x:f t="shared" si="0"/>
        <x:v>0</x:v>
      </x:c>
      <x:c r="F8" s="64">
        <x:f t="shared" si="0"/>
        <x:v>0</x:v>
      </x:c>
      <x:c r="G8" s="64">
        <x:f t="shared" si="0"/>
        <x:v>0</x:v>
      </x:c>
      <x:c r="H8" s="64">
        <x:f t="shared" si="0"/>
        <x:v>0</x:v>
      </x:c>
      <x:c r="I8" s="64">
        <x:f t="shared" si="0"/>
        <x:v>0</x:v>
      </x:c>
      <x:c r="J8" s="64">
        <x:f t="shared" si="0"/>
        <x:v>0</x:v>
      </x:c>
      <x:c r="K8" s="64">
        <x:f t="shared" si="0"/>
        <x:v>0</x:v>
      </x:c>
      <x:c r="L8" s="64">
        <x:f t="shared" si="0"/>
        <x:v>0</x:v>
      </x:c>
      <x:c r="M8" s="64">
        <x:f t="shared" si="0"/>
        <x:v>1</x:v>
      </x:c>
      <x:c r="N8" s="64">
        <x:f t="shared" si="0"/>
        <x:v>3</x:v>
      </x:c>
      <x:c r="O8" s="36"/>
      <x:c r="P8" s="58">
        <x:f>SUM(C8:N8)</x:f>
        <x:v>4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/>
      <x:c r="K11" s="11"/>
      <x:c r="L11" s="11">
        <x:v>15</x:v>
      </x:c>
      <x:c r="M11" s="11">
        <x:v>20</x:v>
      </x:c>
      <x:c r="N11" s="11">
        <x:v>21.5</x:v>
      </x:c>
      <x:c r="P11" s="59">
        <x:f>SUM(C11:N11)</x:f>
        <x:v>56.5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>
        <x:v>0.5</x:v>
      </x:c>
      <x:c r="P12" s="59">
        <x:f>SUM(C12:N12)</x:f>
        <x:v>0.5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/>
      <x:c r="K17" s="10"/>
      <x:c r="L17" s="10">
        <x:f>L11*Params!$C$5*(1-Params!$C$3)-Params!$C$4</x:f>
        <x:v>6687</x:v>
      </x:c>
      <x:c r="M17" s="10">
        <x:f>M11*Params!$C$5*(1-Params!$C$3)-Params!$C$4</x:f>
        <x:v>8941</x:v>
      </x:c>
      <x:c r="N17" s="10">
        <x:f>N11*Params!$C$5*(1-Params!$C$3)-Params!$C$4</x:f>
        <x:v>9617.2000000000007</x:v>
      </x:c>
      <x:c r="O17" s="4"/>
      <x:c r="P17" s="41">
        <x:f>SUM(C17:N17)</x:f>
        <x:v>25245.200000000001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6687</x:v>
      </x:c>
      <x:c r="M19" s="28">
        <x:f t="shared" si="1"/>
        <x:v>8941</x:v>
      </x:c>
      <x:c r="N19" s="28">
        <x:f t="shared" si="1"/>
        <x:v>9617.2000000000007</x:v>
      </x:c>
      <x:c r="O19" s="5"/>
      <x:c r="P19" s="42">
        <x:f>SUM(C19:O19)</x:f>
        <x:v>25245.200000000001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/>
      <x:c r="K22" s="10"/>
      <x:c r="L22" s="10">
        <x:v>3628.43</x:v>
      </x:c>
      <x:c r="M22" s="10">
        <x:v>5180.5200000000004</x:v>
      </x:c>
      <x:c r="N22" s="10">
        <x:v>5180.5200000000004</x:v>
      </x:c>
      <x:c r="O22" s="4"/>
      <x:c r="P22" s="43">
        <x:f>SUM(C22:N22)</x:f>
        <x:v>13989.470000000001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/>
      <x:c r="K23" s="10"/>
      <x:c r="L23" s="10">
        <x:f>761.47+1391.7</x:f>
        <x:v>2153.17</x:v>
      </x:c>
      <x:c r="M23" s="10">
        <x:f>1079.62+1986.57</x:f>
        <x:v>3066.1899999999996</x:v>
      </x:c>
      <x:c r="N23" s="10">
        <x:f>1079.62+1986.57</x:f>
        <x:v>3066.1899999999996</x:v>
      </x:c>
      <x:c r="O23" s="4"/>
      <x:c r="P23" s="43">
        <x:f>SUM(C23:N23)</x:f>
        <x:v>8285.5499999999993</x:v>
      </x:c>
    </x:row>
    <x:row r="24" spans="2:16" x14ac:dyDescent="0.45">
      <x:c r="B24" s="55" t="s">
        <x:v>40</x:v>
      </x:c>
      <x:c r="C24" s="56"/>
      <x:c r="D24" s="56"/>
      <x:c r="E24" s="56"/>
      <x:c r="F24" s="56"/>
      <x:c r="G24" s="56"/>
      <x:c r="H24" s="56"/>
      <x:c r="I24" s="56"/>
      <x:c r="J24" s="56"/>
      <x:c r="K24" s="56"/>
      <x:c r="L24" s="56">
        <x:v>132.19999999999999</x:v>
      </x:c>
      <x:c r="M24" s="56">
        <x:v>158.63999999999999</x:v>
      </x:c>
      <x:c r="N24" s="56">
        <x:v>158.63999999999999</x:v>
      </x:c>
      <x:c r="O24" s="4"/>
      <x:c r="P24" s="43">
        <x:f>SUM(C24:N24)</x:f>
        <x:v>449.47999999999996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0</x:v>
      </x:c>
      <x:c r="J25" s="44">
        <x:f t="shared" si="2"/>
        <x:v>0</x:v>
      </x:c>
      <x:c r="K25" s="44">
        <x:f t="shared" si="2"/>
        <x:v>0</x:v>
      </x:c>
      <x:c r="L25" s="44">
        <x:f t="shared" si="2"/>
        <x:v>5913.8</x:v>
      </x:c>
      <x:c r="M25" s="44">
        <x:f t="shared" si="2"/>
        <x:v>8405.3499999999985</x:v>
      </x:c>
      <x:c r="N25" s="44">
        <x:f t="shared" si="2"/>
        <x:v>8405.3499999999985</x:v>
      </x:c>
      <x:c r="O25" s="4"/>
      <x:c r="P25" s="61">
        <x:f>SUM(C25:N25)</x:f>
        <x:v>22724.499999999996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0</x:v>
      </x:c>
      <x:c r="J27" s="47">
        <x:f t="shared" si="3"/>
        <x:v>0</x:v>
      </x:c>
      <x:c r="K27" s="47">
        <x:f t="shared" si="3"/>
        <x:v>0</x:v>
      </x:c>
      <x:c r="L27" s="47">
        <x:f t="shared" si="3"/>
        <x:v>773.19999999999982</x:v>
      </x:c>
      <x:c r="M27" s="47">
        <x:f t="shared" si="3"/>
        <x:v>535.65000000000146</x:v>
      </x:c>
      <x:c r="N27" s="47">
        <x:f t="shared" si="3"/>
        <x:v>1211.8500000000022</x:v>
      </x:c>
      <x:c r="P27" s="60">
        <x:f>SUM(C27:O27)</x:f>
        <x:v>2520.7000000000035</x:v>
      </x:c>
    </x:row>
    <x:row r="29" spans="2:16" x14ac:dyDescent="0.45">
      <x:c r="B29" s="63" t="s">
        <x:v>37</x:v>
      </x:c>
      <x:c r="C29" s="54"/>
      <x:c r="D29" s="54"/>
      <x:c r="E29" s="54"/>
      <x:c r="F29" s="54"/>
      <x:c r="G29" s="54"/>
      <x:c r="H29" s="54"/>
      <x:c r="I29" s="54"/>
      <x:c r="J29" s="54"/>
      <x:c r="K29" s="54"/>
      <x:c r="L29" s="54">
        <x:v>200</x:v>
      </x:c>
      <x:c r="M29" s="54">
        <x:v>240</x:v>
      </x:c>
      <x:c r="N29" s="54">
        <x:v>240</x:v>
      </x:c>
      <x:c r="P29" s="62">
        <x:f>SUM(C29:N29)</x:f>
        <x:v>680</x:v>
      </x:c>
    </x:row>
    <x:row r="30" spans="2:16" x14ac:dyDescent="0.45">
      <x:c r="B30" s="63" t="s">
        <x:v>38</x:v>
      </x:c>
      <x:c r="C30" s="54"/>
      <x:c r="D30" s="54"/>
      <x:c r="E30" s="54"/>
      <x:c r="F30" s="54"/>
      <x:c r="G30" s="54"/>
      <x:c r="H30" s="54"/>
      <x:c r="I30" s="54"/>
      <x:c r="J30" s="54"/>
      <x:c r="K30" s="54"/>
      <x:c r="L30" s="54">
        <x:v>132.19999999999999</x:v>
      </x:c>
      <x:c r="M30" s="54">
        <x:v>158.63999999999999</x:v>
      </x:c>
      <x:c r="N30" s="54">
        <x:v>158.63999999999999</x:v>
      </x:c>
      <x:c r="P30" s="62">
        <x:f>SUM(C30:N30)</x:f>
        <x:v>449.47999999999996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1:P31"/>
  <x:sheetViews>
    <x:sheetView tabSelected="1" topLeftCell="B1" workbookViewId="0">
      <x:selection activeCell="I25" sqref="I25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/>
      <x:c r="N6" s="37"/>
      <x:c r="O6" s="36"/>
      <x:c r="P6" s="58">
        <x:f>SUM(C6:N6)</x:f>
        <x:v>133</x:v>
      </x:c>
    </x:row>
    <x:row r="7">
      <x:c r="B7" s="9" t="s">
        <x:v>21</x:v>
      </x:c>
      <x:c r="C7" s="37">
        <x:v>22</x:v>
      </x:c>
      <x:c r="D7" s="37">
        <x:v>14</x:v>
      </x:c>
      <x:c r="E7" s="37">
        <x:v>21</x:v>
      </x:c>
      <x:c r="F7" s="37">
        <x:v>19</x:v>
      </x:c>
      <x:c r="G7" s="37">
        <x:v>18</x:v>
      </x:c>
      <x:c r="H7" s="37">
        <x:v>22</x:v>
      </x:c>
      <x:c r="I7" s="37">
        <x:v>20</x:v>
      </x:c>
      <x:c r="J7" s="37">
        <x:v>9</x:v>
      </x:c>
      <x:c r="K7" s="37">
        <x:v>20</x:v>
      </x:c>
      <x:c r="L7" s="37">
        <x:v>21</x:v>
      </x:c>
      <x:c r="M7" s="37"/>
      <x:c r="N7" s="37"/>
      <x:c r="O7" s="36"/>
      <x:c r="P7" s="58">
        <x:f>SUM(C7:N7)</x:f>
        <x:v>136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3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14.5</x:v>
      </x:c>
      <x:c r="E11" s="11">
        <x:v>21</x:v>
      </x:c>
      <x:c r="F11" s="11">
        <x:v>19</x:v>
      </x:c>
      <x:c r="G11" s="11">
        <x:v>18</x:v>
      </x:c>
      <x:c r="H11" s="11">
        <x:v>22</x:v>
      </x:c>
      <x:c r="I11" s="11">
        <x:v>20</x:v>
      </x:c>
      <x:c r="J11" s="11">
        <x:v>9</x:v>
      </x:c>
      <x:c r="K11" s="11">
        <x:v>20</x:v>
      </x:c>
      <x:c r="L11" s="11">
        <x:v>21</x:v>
      </x:c>
      <x:c r="M11" s="11"/>
      <x:c r="N11" s="11"/>
      <x:c r="P11" s="59">
        <x:f>SUM(C11:N11)</x:f>
        <x:v>136.5</x:v>
      </x:c>
    </x:row>
    <x:row r="12">
      <x:c r="B12" s="9" t="s">
        <x:v>16</x:v>
      </x:c>
      <x:c r="C12" s="12"/>
      <x:c r="D12" s="12">
        <x:v>5.5</x:v>
      </x:c>
      <x:c r="E12" s="12">
        <x:v>2</x:v>
      </x:c>
      <x:c r="F12" s="12"/>
      <x:c r="G12" s="12">
        <x:v>1</x:v>
      </x:c>
      <x:c r="H12" s="12"/>
      <x:c r="I12" s="12"/>
      <x:c r="J12" s="12">
        <x:v>13</x:v>
      </x:c>
      <x:c r="K12" s="12">
        <x:v>1</x:v>
      </x:c>
      <x:c r="L12" s="12">
        <x:v>1</x:v>
      </x:c>
      <x:c r="M12" s="12"/>
      <x:c r="N12" s="12"/>
      <x:c r="P12" s="59">
        <x:f>SUM(C12:N12)</x:f>
        <x:v>8.5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9842.6</x:v>
      </x:c>
      <x:c r="D17" s="10">
        <x:f>D11*Params!$C$5*(1-Params!$C$3)-Params!$C$4</x:f>
        <x:v>6461.6</x:v>
      </x:c>
      <x:c r="E17" s="10">
        <x:f>E11*Params!$C$5*(1-Params!$C$3)-Params!$C$4</x:f>
        <x:v>9391.800000000001</x:v>
      </x:c>
      <x:c r="F17" s="10">
        <x:f>F11*Params!$C$5*(1-Params!$C$3)-Params!$C$4</x:f>
        <x:v>8490.2</x:v>
      </x:c>
      <x:c r="G17" s="10">
        <x:f>G11*Params!$C$5*(1-Params!$C$3)-Params!$C$4</x:f>
        <x:v>8039.400000000001</x:v>
      </x:c>
      <x:c r="H17" s="10">
        <x:f>H11*Params!$C$5*(1-Params!$C$3)-Params!$C$4</x:f>
        <x:v>9842.6</x:v>
      </x:c>
      <x:c r="I17" s="10">
        <x:f>I11*Params!$C$5*(1-Params!$C$3)-Params!$C$4</x:f>
        <x:v>8941</x:v>
      </x:c>
      <x:c r="J17" s="10">
        <x:f>J11*Params!$C$5*(1-Params!$C$3)-Params!$C$4</x:f>
      </x:c>
      <x:c r="K17" s="10">
        <x:f>K11*Params!$C$5*(1-Params!$C$3)-Params!$C$4</x:f>
      </x:c>
      <x:c r="L17" s="10">
        <x:f>L11*Params!$C$5*(1-Params!$C$3)-Params!$C$4</x:f>
      </x:c>
      <x:c r="M17" s="10"/>
      <x:c r="N17" s="10"/>
      <x:c r="O17" s="4"/>
      <x:c r="P17" s="41">
        <x:f>SUM(C17:N17)</x:f>
        <x:v>61009.2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61009.2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5175</x:v>
      </x:c>
      <x:c r="D22" s="10">
        <x:v>5175</x:v>
      </x:c>
      <x:c r="E22" s="10">
        <x:v>5175</x:v>
      </x:c>
      <x:c r="F22" s="10">
        <x:v>5175</x:v>
      </x:c>
      <x:c r="G22" s="10">
        <x:v>5175</x:v>
      </x:c>
      <x:c r="H22" s="10">
        <x:v>5175</x:v>
      </x:c>
      <x:c r="I22" s="10">
        <x:v>5175</x:v>
      </x:c>
      <x:c r="J22" s="10">
        <x:v>5175</x:v>
      </x:c>
      <x:c r="K22" s="10">
        <x:v>5175</x:v>
      </x:c>
      <x:c r="L22" s="10">
        <x:v>5975</x:v>
      </x:c>
      <x:c r="M22" s="10"/>
      <x:c r="N22" s="10"/>
      <x:c r="O22" s="4"/>
      <x:c r="P22" s="43">
        <x:f>SUM(C22:N22)</x:f>
        <x:v>36225</x:v>
      </x:c>
    </x:row>
    <x:row r="23">
      <x:c r="B23" s="9" t="s">
        <x:v>8</x:v>
      </x:c>
      <x:c r="C23" s="10">
        <x:f>1085.14+1989.42</x:f>
        <x:v>3074.5600000000004</x:v>
      </x:c>
      <x:c r="D23" s="10">
        <x:f>1085.14+1989.21</x:f>
        <x:v>3074.3500000000004</x:v>
      </x:c>
      <x:c r="E23" s="10">
        <x:f>1085.14+1991.49</x:f>
        <x:v>3076.63</x:v>
      </x:c>
      <x:c r="F23" s="10">
        <x:f>1085.14+1990.03</x:f>
        <x:v>3075.17</x:v>
      </x:c>
      <x:c r="G23" s="10">
        <x:f>1085.14+1991.59</x:f>
        <x:v>3076.73</x:v>
      </x:c>
      <x:c r="H23" s="10">
        <x:f>1085.14+1990.82</x:f>
        <x:v>3075.96</x:v>
      </x:c>
      <x:c r="I23" s="10">
        <x:f>1085.14+1990.4</x:f>
        <x:v>3075.54</x:v>
      </x:c>
      <x:c r="J23" s="10">
        <x:f>1085.14+1990.4</x:f>
      </x:c>
      <x:c r="K23" s="10">
        <x:f>1085.14+1995.8</x:f>
      </x:c>
      <x:c r="L23" s="10">
        <x:f>1085.14+1990.82</x:f>
      </x:c>
      <x:c r="M23" s="10"/>
      <x:c r="N23" s="10"/>
      <x:c r="O23" s="4"/>
      <x:c r="P23" s="43">
        <x:f>SUM(C23:N23)</x:f>
        <x:v>21528.940000000002</x:v>
      </x:c>
    </x:row>
    <x:row r="24">
      <x:c r="B24" s="55" t="s">
        <x:v>40</x:v>
      </x:c>
      <x:c r="C24" s="10">
        <x:v>171.86</x:v>
      </x:c>
      <x:c r="D24" s="10">
        <x:v>118.98</x:v>
      </x:c>
      <x:c r="E24" s="10">
        <x:v>158.64</x:v>
      </x:c>
      <x:c r="F24" s="10">
        <x:v>153.34</x:v>
      </x:c>
      <x:c r="G24" s="10">
        <x:v>167.28</x:v>
      </x:c>
      <x:c r="H24" s="10">
        <x:v>181.22</x:v>
      </x:c>
      <x:c r="I24" s="10">
        <x:v>167.28</x:v>
      </x:c>
      <x:c r="J24" s="10">
        <x:v>83.64</x:v>
      </x:c>
      <x:c r="K24" s="10">
        <x:v>139.4</x:v>
      </x:c>
      <x:c r="L24" s="10">
        <x:v>181.22</x:v>
      </x:c>
      <x:c r="M24" s="10"/>
      <x:c r="N24" s="10"/>
      <x:c r="O24" s="4"/>
      <x:c r="P24" s="43">
        <x:f>SUM(C24:N24)</x:f>
        <x:v>1118.6000000000001</x:v>
      </x:c>
    </x:row>
    <x:row r="25">
      <x:c r="B25" s="55" t="s">
        <x:v>41</x:v>
      </x:c>
      <x:c r="C25" s="10">
        <x:v>210.88</x:v>
      </x:c>
      <x:c r="D25" s="10"/>
      <x:c r="E25" s="10"/>
      <x:c r="F25" s="10"/>
      <x:c r="G25" s="10"/>
      <x:c r="H25" s="10">
        <x:v>499.17</x:v>
      </x:c>
      <x:c r="I25" s="10"/>
      <x:c r="J25" s="10"/>
      <x:c r="K25" s="10"/>
      <x:c r="L25" s="10"/>
      <x:c r="M25" s="10"/>
      <x:c r="N25" s="10"/>
      <x:c r="O25" s="4"/>
      <x:c r="P25" s="43">
        <x:f>SUM(C25:N25)</x:f>
        <x:v>710.05</x:v>
      </x:c>
    </x:row>
    <x:row r="26">
      <x:c r="B26" s="8" t="s">
        <x:v>3</x:v>
      </x:c>
      <x:c r="C26" s="44">
        <x:f>SUM(C22:C25)</x:f>
        <x:v>8632.300000000001</x:v>
      </x:c>
      <x:c r="D26" s="44">
        <x:f>SUM(D22:D25)</x:f>
        <x:v>8368.33</x:v>
      </x:c>
      <x:c r="E26" s="44">
        <x:f>SUM(E22:E25)</x:f>
        <x:v>8410.27</x:v>
      </x:c>
      <x:c r="F26" s="44">
        <x:f>SUM(F22:F25)</x:f>
        <x:v>8403.51</x:v>
      </x:c>
      <x:c r="G26" s="44">
        <x:f>SUM(G22:G25)</x:f>
        <x:v>8419.01</x:v>
      </x:c>
      <x:c r="H26" s="44">
        <x:f>SUM(H22:H25)</x:f>
        <x:v>8931.349999999999</x:v>
      </x:c>
      <x:c r="I26" s="44">
        <x:f>SUM(I22:I25)</x:f>
        <x:v>8417.820000000002</x:v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  <x:v>0</x:v>
      </x:c>
      <x:c r="N26" s="44">
        <x:f>SUM(N22:N25)</x:f>
        <x:v>0</x:v>
      </x:c>
      <x:c r="O26" s="4"/>
      <x:c r="P26" s="61">
        <x:f>SUM(C26:N26)</x:f>
        <x:v>59582.590000000004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  <x:v>1210.2999999999993</x:v>
      </x:c>
      <x:c r="D28" s="47">
        <x:f>D19-D26</x:f>
        <x:v>-1906.7299999999996</x:v>
      </x:c>
      <x:c r="E28" s="47">
        <x:f>E19-E26</x:f>
        <x:v>981.5300000000007</x:v>
      </x:c>
      <x:c r="F28" s="47">
        <x:f>F19-F26</x:f>
        <x:v>86.69000000000051</x:v>
      </x:c>
      <x:c r="G28" s="47">
        <x:f>G19-G26</x:f>
        <x:v>-379.6099999999997</x:v>
      </x:c>
      <x:c r="H28" s="47">
        <x:f>H19-H26</x:f>
        <x:v>911.2500000000018</x:v>
      </x:c>
      <x:c r="I28" s="47">
        <x:f>I19-I26</x:f>
        <x:v>523.1799999999985</x:v>
      </x:c>
      <x:c r="J28" s="47">
        <x:f>J19-J26</x:f>
      </x:c>
      <x:c r="K28" s="47">
        <x:f>K19-K26</x:f>
      </x:c>
      <x:c r="L28" s="47">
        <x:f>L19-L26</x:f>
      </x:c>
      <x:c r="M28" s="47">
        <x:f>M19-M26</x:f>
        <x:v>0</x:v>
      </x:c>
      <x:c r="N28" s="47">
        <x:f>N19-N26</x:f>
        <x:v>0</x:v>
      </x:c>
      <x:c r="P28" s="60">
        <x:f>SUM(C28:N28)</x:f>
        <x:v>1426.6100000000015</x:v>
      </x:c>
    </x:row>
    <x:row r="30">
      <x:c r="B30" s="63" t="s">
        <x:v>37</x:v>
      </x:c>
      <x:c r="C30" s="54">
        <x:v>260</x:v>
      </x:c>
      <x:c r="D30" s="54">
        <x:v>180</x:v>
      </x:c>
      <x:c r="E30" s="54">
        <x:v>240</x:v>
      </x:c>
      <x:c r="F30" s="54">
        <x:v>220</x:v>
      </x:c>
      <x:c r="G30" s="54">
        <x:v>240</x:v>
      </x:c>
      <x:c r="H30" s="54">
        <x:v>260</x:v>
      </x:c>
      <x:c r="I30" s="54">
        <x:v>240</x:v>
      </x:c>
      <x:c r="J30" s="54">
        <x:v>120</x:v>
      </x:c>
      <x:c r="K30" s="54">
        <x:v>200</x:v>
      </x:c>
      <x:c r="L30" s="54">
        <x:v>260</x:v>
      </x:c>
      <x:c r="M30" s="54"/>
      <x:c r="N30" s="54"/>
      <x:c r="P30" s="62">
        <x:f>SUM(C30:N30)</x:f>
        <x:v>1640</x:v>
      </x:c>
    </x:row>
    <x:row r="31">
      <x:c r="B31" s="63" t="s">
        <x:v>38</x:v>
      </x:c>
      <x:c r="C31" s="54">
        <x:v>171.86</x:v>
      </x:c>
      <x:c r="D31" s="54">
        <x:v>118.98</x:v>
      </x:c>
      <x:c r="E31" s="54">
        <x:v>158.64</x:v>
      </x:c>
      <x:c r="F31" s="54">
        <x:v>153.34</x:v>
      </x:c>
      <x:c r="G31" s="54">
        <x:v>167.28</x:v>
      </x:c>
      <x:c r="H31" s="54">
        <x:v>181.22</x:v>
      </x:c>
      <x:c r="I31" s="54">
        <x:v>167.28</x:v>
      </x:c>
      <x:c r="J31" s="54">
        <x:v>83.64</x:v>
      </x:c>
      <x:c r="K31" s="54">
        <x:v>139.4</x:v>
      </x:c>
      <x:c r="L31" s="54">
        <x:v>181.22</x:v>
      </x:c>
      <x:c r="M31" s="54"/>
      <x:c r="N31" s="54"/>
      <x:c r="P31" s="62">
        <x:f>SUM(C31:N31)</x:f>
        <x:v>1118.6000000000001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5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42</x:v>
      </x:c>
      <x:c r="C5" s="33">
        <x:v>490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dimension ref="B2:C4"/>
  <x:sheetViews>
    <x:sheetView workbookViewId="0">
      <x:selection activeCell="C3" sqref="C3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SUM('2022'!P27,'2023'!P28)</x:f>
        <x:v>3947.3100000000049</x:v>
      </x:c>
    </x:row>
    <x:row r="4" spans="2:3" ht="16.899999999999999" customHeight="1" x14ac:dyDescent="0.45">
      <x:c r="B4" s="38" t="s">
        <x:v>39</x:v>
      </x:c>
      <x:c r="C4" s="40">
        <x:f>'2022'!P12+'2023'!P12</x:f>
        <x:v>9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'2022'!FRAIS_KM</vt:lpstr>
      <vt:lpstr>'2023'!FRAIS_KM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'2022'!NOMBRE_KM</vt:lpstr>
      <vt:lpstr>'2023'!NOMBRE_KM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'2022'!SORTIES_FRAIS_KM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2023-11-02T10:55:38Z</dcterms:modified>
</cp:coreProperties>
</file>