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0\Normal\"/>
    </mc:Choice>
  </mc:AlternateContent>
  <xr:revisionPtr revIDLastSave="0" documentId="13_ncr:1_{925319A1-0019-4592-858E-1738C0F8B037}" xr6:coauthVersionLast="47" xr6:coauthVersionMax="47" xr10:uidLastSave="{00000000-0000-0000-0000-000000000000}"/>
  <bookViews>
    <workbookView xWindow="-98" yWindow="-98" windowWidth="22695" windowHeight="14476" activeTab="3" xr2:uid="{00000000-000D-0000-FFFF-FFFF00000000}"/>
  </bookViews>
  <sheets>
    <sheet name="2022" sheetId="12" r:id="rId1"/>
    <sheet name="2023" sheetId="14" r:id="rId2"/>
    <sheet name="Params" sheetId="10" r:id="rId3"/>
    <sheet name="Synthése" sheetId="13" r:id="rId4"/>
  </sheets>
  <definedNames>
    <definedName name="AOUT" localSheetId="1">'2023'!$J$3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1">'2023'!$F$3</definedName>
    <definedName name="AVRIL">'2022'!$F$3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'2023'!$B$15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'2023'!$B$14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'2023'!$B$17</definedName>
    <definedName name="ENTREES">#REF!</definedName>
    <definedName name="ENTREES_ASTREINTE" localSheetId="0">'2022'!$B$18</definedName>
    <definedName name="ENTREES_ASTREINTE" localSheetId="1">'2023'!$B$19</definedName>
    <definedName name="ENTREES_ASTREINTE">#REF!</definedName>
    <definedName name="ENTREES_FACTURE" localSheetId="0">'2022'!$B$17</definedName>
    <definedName name="ENTREES_FACTURE" localSheetId="1">'2023'!$B$18</definedName>
    <definedName name="ENTREES_FACTURE">#REF!</definedName>
    <definedName name="FEVRIER" localSheetId="1">'2023'!$D$3</definedName>
    <definedName name="FEVRIER">'2022'!$D$3</definedName>
    <definedName name="FRAIS_KM" localSheetId="0">'2022'!#REF!</definedName>
    <definedName name="FRAIS_KM" localSheetId="1">'2023'!#REF!</definedName>
    <definedName name="JANVIER" localSheetId="1">'2023'!$C$3</definedName>
    <definedName name="JANVIER">'2022'!$C$3</definedName>
    <definedName name="JUILLET" localSheetId="1">'2023'!$I$3</definedName>
    <definedName name="JUILLET">'2022'!$I$3</definedName>
    <definedName name="JUIN" localSheetId="1">'2023'!$H$3</definedName>
    <definedName name="JUIN">'2022'!$H$3</definedName>
    <definedName name="MAI" localSheetId="1">'2023'!$G$3</definedName>
    <definedName name="MAI">'2022'!$G$3</definedName>
    <definedName name="MARS" localSheetId="1">'2023'!$E$3</definedName>
    <definedName name="MARS">'2022'!$E$3</definedName>
    <definedName name="MOIS" localSheetId="0">'2022'!$B$3</definedName>
    <definedName name="MOIS" localSheetId="1">'2023'!$B$3</definedName>
    <definedName name="MOIS">#REF!</definedName>
    <definedName name="NOMBRE_KM" localSheetId="0">'2022'!#REF!</definedName>
    <definedName name="NOMBRE_KM" localSheetId="1">'2023'!#REF!</definedName>
    <definedName name="NOVEMBRE" localSheetId="0">'2022'!$M$3</definedName>
    <definedName name="NOVEMBRE" localSheetId="1">'2023'!$M$3</definedName>
    <definedName name="NOVEMBRE">#REF!</definedName>
    <definedName name="OCTOBRE" localSheetId="1">'2023'!$L$3</definedName>
    <definedName name="OCTOBRE">'2022'!$L$3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1">'2023'!$K$3</definedName>
    <definedName name="SEPTEMBRE">'2022'!$K$3</definedName>
    <definedName name="SOLDE" localSheetId="0">'2022'!$B$26</definedName>
    <definedName name="SOLDE" localSheetId="1">'2023'!$B$31</definedName>
    <definedName name="SORTIES" localSheetId="0">'2022'!$B$21</definedName>
    <definedName name="SORTIES" localSheetId="1">'2023'!$B$22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'2023'!$B$27</definedName>
    <definedName name="SORTIES_CHARGES_SOCIALES_PATRONALES">#REF!</definedName>
    <definedName name="SORTIES_FRAIS_KM" localSheetId="0">'2022'!#REF!</definedName>
    <definedName name="SORTIES_FRAIS_KM" localSheetId="1">'2023'!#REF!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'2023'!$B$23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'2023'!$B$20</definedName>
    <definedName name="TOTAL_ENTREES">#REF!</definedName>
    <definedName name="TOTAL_SORTIES" localSheetId="0">'2022'!$B$24</definedName>
    <definedName name="TOTAL_SORTIES" localSheetId="1">'2023'!$B$29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L26" i="14" l="1"/>
  <c r="L25" i="14"/>
  <c r="L24" i="14"/>
  <c r="N29" i="14"/>
  <c r="M29" i="14"/>
  <c r="H29" i="14"/>
  <c r="G29" i="14"/>
  <c r="F29" i="14"/>
  <c r="E29" i="14"/>
  <c r="P28" i="14"/>
  <c r="L27" i="14"/>
  <c r="K27" i="14"/>
  <c r="J27" i="14"/>
  <c r="I27" i="14"/>
  <c r="H27" i="14"/>
  <c r="G27" i="14"/>
  <c r="F27" i="14"/>
  <c r="E27" i="14"/>
  <c r="D27" i="14"/>
  <c r="D29" i="14" s="1"/>
  <c r="C27" i="14"/>
  <c r="C29" i="14" s="1"/>
  <c r="K25" i="14"/>
  <c r="J25" i="14"/>
  <c r="I25" i="14"/>
  <c r="P25" i="14" s="1"/>
  <c r="K24" i="14"/>
  <c r="P24" i="14" s="1"/>
  <c r="J24" i="14"/>
  <c r="J26" i="14" s="1"/>
  <c r="I24" i="14"/>
  <c r="I26" i="14" s="1"/>
  <c r="P23" i="14"/>
  <c r="N20" i="14"/>
  <c r="N31" i="14" s="1"/>
  <c r="M20" i="14"/>
  <c r="M31" i="14" s="1"/>
  <c r="L20" i="14"/>
  <c r="K20" i="14"/>
  <c r="F20" i="14"/>
  <c r="F31" i="14" s="1"/>
  <c r="E20" i="14"/>
  <c r="E31" i="14" s="1"/>
  <c r="D20" i="14"/>
  <c r="C20" i="14"/>
  <c r="P19" i="14"/>
  <c r="L18" i="14"/>
  <c r="K18" i="14"/>
  <c r="J18" i="14"/>
  <c r="J20" i="14" s="1"/>
  <c r="I18" i="14"/>
  <c r="I20" i="14" s="1"/>
  <c r="H18" i="14"/>
  <c r="H20" i="14" s="1"/>
  <c r="H31" i="14" s="1"/>
  <c r="G18" i="14"/>
  <c r="G20" i="14" s="1"/>
  <c r="G31" i="14" s="1"/>
  <c r="F18" i="14"/>
  <c r="E18" i="14"/>
  <c r="D18" i="14"/>
  <c r="C18" i="14"/>
  <c r="P18" i="14" s="1"/>
  <c r="P15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K26" i="12"/>
  <c r="J26" i="12"/>
  <c r="I26" i="12"/>
  <c r="H26" i="12"/>
  <c r="C26" i="12"/>
  <c r="N24" i="12"/>
  <c r="M24" i="12"/>
  <c r="M26" i="12" s="1"/>
  <c r="L24" i="12"/>
  <c r="K24" i="12"/>
  <c r="J24" i="12"/>
  <c r="I24" i="12"/>
  <c r="H24" i="12"/>
  <c r="G24" i="12"/>
  <c r="F24" i="12"/>
  <c r="E24" i="12"/>
  <c r="E26" i="12" s="1"/>
  <c r="D24" i="12"/>
  <c r="C24" i="12"/>
  <c r="N23" i="12"/>
  <c r="M23" i="12"/>
  <c r="P23" i="12" s="1"/>
  <c r="P22" i="12"/>
  <c r="N19" i="12"/>
  <c r="N26" i="12" s="1"/>
  <c r="M19" i="12"/>
  <c r="L19" i="12"/>
  <c r="L26" i="12" s="1"/>
  <c r="K19" i="12"/>
  <c r="J19" i="12"/>
  <c r="I19" i="12"/>
  <c r="H19" i="12"/>
  <c r="G19" i="12"/>
  <c r="G26" i="12" s="1"/>
  <c r="F19" i="12"/>
  <c r="P19" i="12" s="1"/>
  <c r="E19" i="12"/>
  <c r="D19" i="12"/>
  <c r="D26" i="12" s="1"/>
  <c r="C19" i="12"/>
  <c r="P18" i="12"/>
  <c r="P17" i="12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8" i="12" s="1"/>
  <c r="P7" i="12"/>
  <c r="P6" i="12"/>
  <c r="L29" i="14" l="1"/>
  <c r="L31" i="14" s="1"/>
  <c r="P20" i="14"/>
  <c r="D31" i="14"/>
  <c r="J29" i="14"/>
  <c r="J31" i="14" s="1"/>
  <c r="I31" i="14"/>
  <c r="P24" i="12"/>
  <c r="C31" i="14"/>
  <c r="P27" i="14"/>
  <c r="I29" i="14"/>
  <c r="F26" i="12"/>
  <c r="P26" i="12" s="1"/>
  <c r="K29" i="14"/>
  <c r="K31" i="14" s="1"/>
  <c r="K26" i="14"/>
  <c r="P26" i="14" s="1"/>
  <c r="P29" i="14" l="1"/>
  <c r="C3" i="13"/>
  <c r="P31" i="14"/>
</calcChain>
</file>

<file path=xl/sharedStrings.xml><?xml version="1.0" encoding="utf-8"?>
<sst xmlns="http://schemas.openxmlformats.org/spreadsheetml/2006/main" count="78" uniqueCount="44">
  <si>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</si>
  <si>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</si>
  <si>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</si>
  <si>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</si>
  <si>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</si>
  <si>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</si>
  <si>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</si>
  <si>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</si>
  <si>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</si>
  <si>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</si>
  <si>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</si>
  <si>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</si>
  <si>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</si>
  <si>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</si>
  <si>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</si>
  <si>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</si>
  <si>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</si>
  <si>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</si>
  <si>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</si>
  <si>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</si>
  <si>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</si>
  <si>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</si>
  <si>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</si>
  <si>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</si>
  <si>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</si>
  <si>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</si>
  <si>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</si>
  <si>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</si>
  <si>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</si>
  <si>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</si>
  <si>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</si>
  <si>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</si>
  <si>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</si>
  <si>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</si>
  <si>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</si>
  <si>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</si>
  <si>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</si>
  <si>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</si>
  <si>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(Novembre 2022)</t>
  </si>
  <si>
    <t xml:space="preserve">Frais Achat </t>
  </si>
  <si>
    <t>Paternité</t>
  </si>
  <si>
    <t>Intéressement Net</t>
  </si>
  <si>
    <t>CSG/CRDS Intéressement</t>
  </si>
  <si>
    <t>Frais PEE Amundi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</si>
</sst>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0"/>
      <color theme="1"/>
      <name val="Calibri"/>
    </font>
    <font>
      <sz val="11"/>
      <color theme="1"/>
      <name val="Calibri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0" fillId="2" borderId="2" xfId="0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0" fillId="7" borderId="2" xfId="0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2" xfId="0" applyFill="1" applyBorder="1"/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4" fontId="0" fillId="3" borderId="2" xfId="0" applyNumberForma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4" xfId="0" applyNumberFormat="1" applyFont="1" applyFill="1" applyBorder="1"/>
    <xf numFmtId="1" fontId="1" fillId="0" borderId="0" xfId="0" applyNumberFormat="1" applyFont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/>
    <xf numFmtId="1" fontId="10" fillId="0" borderId="11" xfId="0" applyNumberFormat="1" applyFont="1" applyBorder="1"/>
    <xf numFmtId="0" fontId="11" fillId="0" borderId="12" xfId="0" applyFont="1" applyBorder="1"/>
    <xf numFmtId="4" fontId="10" fillId="11" borderId="11" xfId="0" applyNumberFormat="1" applyFont="1" applyFill="1" applyBorder="1"/>
    <xf numFmtId="0" fontId="0" fillId="0" borderId="13" xfId="0" applyBorder="1" applyProtection="1">
      <protection locked="0"/>
    </xf>
    <xf numFmtId="4" fontId="4" fillId="4" borderId="13" xfId="0" applyNumberFormat="1" applyFont="1" applyFill="1" applyBorder="1"/>
    <xf numFmtId="0" fontId="12" fillId="0" borderId="4" xfId="0" applyFont="1" applyBorder="1" applyProtection="1">
      <protection locked="0"/>
    </xf>
    <xf numFmtId="4" fontId="13" fillId="4" borderId="4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N27" sqref="N2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7" t="s">
        <v>9</v>
      </c>
    </row>
    <row r="2" spans="2:16" x14ac:dyDescent="0.45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60">
        <v>6</v>
      </c>
      <c r="N6" s="60">
        <v>19</v>
      </c>
      <c r="O6" s="36"/>
      <c r="P6" s="55">
        <f>SUM(C6:N6)</f>
        <v>25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60">
        <v>6</v>
      </c>
      <c r="N7" s="60">
        <v>22</v>
      </c>
      <c r="O7" s="36"/>
      <c r="P7" s="55">
        <f>SUM(C7:N7)</f>
        <v>28</v>
      </c>
    </row>
    <row r="8" spans="2:16" x14ac:dyDescent="0.45">
      <c r="B8" s="18" t="s">
        <v>22</v>
      </c>
      <c r="C8" s="59">
        <f t="shared" ref="C8:N8" si="0">C7-C6</f>
        <v>0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  <c r="H8" s="59">
        <f t="shared" si="0"/>
        <v>0</v>
      </c>
      <c r="I8" s="59">
        <f t="shared" si="0"/>
        <v>0</v>
      </c>
      <c r="J8" s="59">
        <f t="shared" si="0"/>
        <v>0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3</v>
      </c>
      <c r="O8" s="36"/>
      <c r="P8" s="55">
        <f>SUM(C8:N8)</f>
        <v>3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61">
        <v>6</v>
      </c>
      <c r="N11" s="61">
        <v>22</v>
      </c>
      <c r="P11" s="56">
        <f>SUM(C11:N11)</f>
        <v>28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6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6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62">
        <v>2795.4</v>
      </c>
      <c r="N17" s="62">
        <v>10449.800000000001</v>
      </c>
      <c r="O17" s="4"/>
      <c r="P17" s="41">
        <f>SUM(C17:N17)</f>
        <v>13245.2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2795.4</v>
      </c>
      <c r="N19" s="28">
        <f t="shared" si="1"/>
        <v>10449.800000000001</v>
      </c>
      <c r="O19" s="5"/>
      <c r="P19" s="42">
        <f>SUM(C19:O19)</f>
        <v>13245.2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62">
        <v>1630.76</v>
      </c>
      <c r="N22" s="62">
        <v>5618.97</v>
      </c>
      <c r="O22" s="4"/>
      <c r="P22" s="43">
        <f>SUM(C22:N22)</f>
        <v>7249.7300000000005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62">
        <f>304.57+621.76</f>
        <v>926.32999999999993</v>
      </c>
      <c r="N23" s="62">
        <f>1135.89+2268.67</f>
        <v>3404.5600000000004</v>
      </c>
      <c r="O23" s="4"/>
      <c r="P23" s="43">
        <f>SUM(C23:N23)</f>
        <v>4330.8900000000003</v>
      </c>
    </row>
    <row r="24" spans="2:16" x14ac:dyDescent="0.45">
      <c r="B24" s="8" t="s">
        <v>3</v>
      </c>
      <c r="C24" s="44">
        <f t="shared" ref="C24:N24" si="2">SUM(C22:C23)</f>
        <v>0</v>
      </c>
      <c r="D24" s="44">
        <f t="shared" si="2"/>
        <v>0</v>
      </c>
      <c r="E24" s="44">
        <f t="shared" si="2"/>
        <v>0</v>
      </c>
      <c r="F24" s="44">
        <f t="shared" si="2"/>
        <v>0</v>
      </c>
      <c r="G24" s="44">
        <f t="shared" si="2"/>
        <v>0</v>
      </c>
      <c r="H24" s="44">
        <f t="shared" si="2"/>
        <v>0</v>
      </c>
      <c r="I24" s="44">
        <f t="shared" si="2"/>
        <v>0</v>
      </c>
      <c r="J24" s="44">
        <f t="shared" si="2"/>
        <v>0</v>
      </c>
      <c r="K24" s="44">
        <f t="shared" si="2"/>
        <v>0</v>
      </c>
      <c r="L24" s="44">
        <f t="shared" si="2"/>
        <v>0</v>
      </c>
      <c r="M24" s="44">
        <f t="shared" si="2"/>
        <v>2557.09</v>
      </c>
      <c r="N24" s="44">
        <f t="shared" si="2"/>
        <v>9023.5300000000007</v>
      </c>
      <c r="O24" s="4"/>
      <c r="P24" s="58">
        <f>SUM(C24:N24)</f>
        <v>11580.62</v>
      </c>
    </row>
    <row r="25" spans="2:16" x14ac:dyDescent="0.45">
      <c r="B25" s="4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5"/>
    </row>
    <row r="26" spans="2:16" x14ac:dyDescent="0.45">
      <c r="B26" s="46" t="s">
        <v>36</v>
      </c>
      <c r="C26" s="47">
        <f t="shared" ref="C26:N26" si="3">C19-C24</f>
        <v>0</v>
      </c>
      <c r="D26" s="47">
        <f t="shared" si="3"/>
        <v>0</v>
      </c>
      <c r="E26" s="47">
        <f t="shared" si="3"/>
        <v>0</v>
      </c>
      <c r="F26" s="47">
        <f t="shared" si="3"/>
        <v>0</v>
      </c>
      <c r="G26" s="47">
        <f t="shared" si="3"/>
        <v>0</v>
      </c>
      <c r="H26" s="47">
        <f t="shared" si="3"/>
        <v>0</v>
      </c>
      <c r="I26" s="47">
        <f t="shared" si="3"/>
        <v>0</v>
      </c>
      <c r="J26" s="47">
        <f t="shared" si="3"/>
        <v>0</v>
      </c>
      <c r="K26" s="47">
        <f t="shared" si="3"/>
        <v>0</v>
      </c>
      <c r="L26" s="47">
        <f t="shared" si="3"/>
        <v>0</v>
      </c>
      <c r="M26" s="47">
        <f t="shared" si="3"/>
        <v>238.30999999999995</v>
      </c>
      <c r="N26" s="47">
        <f t="shared" si="3"/>
        <v>1426.2700000000004</v>
      </c>
      <c r="P26" s="57">
        <f>SUM(C26:O26)</f>
        <v>1664.5800000000004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1"/>
  <sheetViews>
    <sheetView workbookViewId="0">
      <selection activeCell="J29" sqref="J29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7" t="s">
        <v>9</v>
      </c>
    </row>
    <row r="2" spans="2:16" x14ac:dyDescent="0.45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/>
      <c r="N6" s="37"/>
      <c r="O6" s="36"/>
      <c r="P6" s="55">
        <f>SUM(C6:N6)</f>
        <v>190</v>
      </c>
    </row>
    <row r="7" spans="2:16" x14ac:dyDescent="0.45">
      <c r="B7" s="9" t="s">
        <v>21</v>
      </c>
      <c r="C7" s="37">
        <v>22</v>
      </c>
      <c r="D7" s="37">
        <v>20</v>
      </c>
      <c r="E7" s="37">
        <v>23</v>
      </c>
      <c r="F7" s="37">
        <v>19</v>
      </c>
      <c r="G7" s="37">
        <v>18</v>
      </c>
      <c r="H7" s="37">
        <v>12</v>
      </c>
      <c r="I7" s="37">
        <v>20</v>
      </c>
      <c r="J7" s="37">
        <v>22</v>
      </c>
      <c r="K7" s="37">
        <v>21</v>
      </c>
      <c r="L7" s="37">
        <v>22</v>
      </c>
      <c r="M7" s="37"/>
      <c r="N7" s="37"/>
      <c r="O7" s="36"/>
      <c r="P7" s="55">
        <f>SUM(C7:N7)</f>
        <v>199</v>
      </c>
    </row>
    <row r="8" spans="2:16" x14ac:dyDescent="0.45">
      <c r="B8" s="18" t="s">
        <v>22</v>
      </c>
      <c r="C8" s="59">
        <f t="shared" ref="C8:N8" si="0">C7-C6</f>
        <v>3</v>
      </c>
      <c r="D8" s="59">
        <f t="shared" si="0"/>
        <v>1</v>
      </c>
      <c r="E8" s="59">
        <f t="shared" si="0"/>
        <v>4</v>
      </c>
      <c r="F8" s="59">
        <f t="shared" si="0"/>
        <v>0</v>
      </c>
      <c r="G8" s="59">
        <f t="shared" si="0"/>
        <v>-1</v>
      </c>
      <c r="H8" s="59">
        <f t="shared" si="0"/>
        <v>-7</v>
      </c>
      <c r="I8" s="59">
        <f t="shared" si="0"/>
        <v>1</v>
      </c>
      <c r="J8" s="59">
        <f t="shared" si="0"/>
        <v>3</v>
      </c>
      <c r="K8" s="59">
        <f t="shared" si="0"/>
        <v>2</v>
      </c>
      <c r="L8" s="59">
        <f t="shared" si="0"/>
        <v>3</v>
      </c>
      <c r="M8" s="59">
        <f t="shared" si="0"/>
        <v>0</v>
      </c>
      <c r="N8" s="59">
        <f t="shared" si="0"/>
        <v>0</v>
      </c>
      <c r="O8" s="36"/>
      <c r="P8" s="55">
        <f>SUM(C8:N8)</f>
        <v>9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20</v>
      </c>
      <c r="E11" s="11">
        <v>23</v>
      </c>
      <c r="F11" s="11">
        <v>19</v>
      </c>
      <c r="G11" s="11">
        <v>18.5</v>
      </c>
      <c r="H11" s="11">
        <v>12</v>
      </c>
      <c r="I11" s="11">
        <v>20</v>
      </c>
      <c r="J11" s="11">
        <v>22</v>
      </c>
      <c r="K11" s="11">
        <v>21</v>
      </c>
      <c r="L11" s="11">
        <v>22</v>
      </c>
      <c r="M11" s="11"/>
      <c r="N11" s="11"/>
      <c r="P11" s="56">
        <f>SUM(C11:N11)</f>
        <v>199.5</v>
      </c>
    </row>
    <row r="12" spans="2:16" x14ac:dyDescent="0.45">
      <c r="B12" s="9" t="s">
        <v>16</v>
      </c>
      <c r="C12" s="12"/>
      <c r="D12" s="12"/>
      <c r="E12" s="12"/>
      <c r="F12" s="12"/>
      <c r="G12" s="12">
        <v>0.5</v>
      </c>
      <c r="H12" s="12">
        <v>3</v>
      </c>
      <c r="I12" s="12"/>
      <c r="J12" s="12"/>
      <c r="K12" s="12"/>
      <c r="L12" s="12"/>
      <c r="M12" s="12"/>
      <c r="N12" s="12"/>
      <c r="P12" s="56">
        <f>SUM(C12:N12)</f>
        <v>3.5</v>
      </c>
    </row>
    <row r="13" spans="2:16" x14ac:dyDescent="0.45">
      <c r="B13" s="9" t="s">
        <v>40</v>
      </c>
      <c r="C13" s="12"/>
      <c r="D13" s="12"/>
      <c r="E13" s="12"/>
      <c r="F13" s="12"/>
      <c r="G13" s="12"/>
      <c r="H13" s="12">
        <v>7</v>
      </c>
      <c r="I13" s="12"/>
      <c r="J13" s="12"/>
      <c r="K13" s="12"/>
      <c r="L13" s="12"/>
      <c r="M13" s="12"/>
      <c r="N13" s="12"/>
      <c r="P13" s="56">
        <f>SUM(C13:N13)</f>
        <v>7</v>
      </c>
    </row>
    <row r="14" spans="2:16" x14ac:dyDescent="0.45">
      <c r="B14" s="9" t="s">
        <v>17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6">
        <f>SUM(C14:N14)</f>
        <v>0</v>
      </c>
    </row>
    <row r="15" spans="2:16" x14ac:dyDescent="0.45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6">
        <f>SUM(C15:N15)</f>
        <v>0</v>
      </c>
    </row>
    <row r="16" spans="2:16" x14ac:dyDescent="0.45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45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45">
      <c r="B18" s="9" t="s">
        <v>6</v>
      </c>
      <c r="C18" s="10">
        <f>C11*Params!$C$5*(1-Params!$C$3)-Params!$C$4</f>
        <v>10449.800000000001</v>
      </c>
      <c r="D18" s="10">
        <f>D11*Params!$C$5*(1-Params!$C$3)-Params!$C$4</f>
        <v>9493</v>
      </c>
      <c r="E18" s="10">
        <f>E11*Params!$C$5*(1-Params!$C$3)-Params!$C$4</f>
        <v>10928.2</v>
      </c>
      <c r="F18" s="10">
        <f>F11*Params!$C$5*(1-Params!$C$3)-Params!$C$4</f>
        <v>9014.6</v>
      </c>
      <c r="G18" s="10">
        <f>G11*Params!$C$5*(1-Params!$C$3)-Params!$C$4</f>
        <v>8775.4</v>
      </c>
      <c r="H18" s="10">
        <f>H11*Params!$C$5*(1-Params!$C$3)-Params!$C$4</f>
        <v>5665.8</v>
      </c>
      <c r="I18" s="10">
        <f>I11*Params!$C$5*(1-Params!$C$3)-Params!$C$4</f>
        <v>9493</v>
      </c>
      <c r="J18" s="10">
        <f>J11*Params!$C$5*(1-Params!$C$3)-Params!$C$4</f>
        <v>10449.800000000001</v>
      </c>
      <c r="K18" s="10">
        <f>K11*Params!$C$5*(1-Params!$C$3)-Params!$C$4</f>
        <v>9971.4</v>
      </c>
      <c r="L18" s="10">
        <f>L11*Params!$C$5*(1-Params!$C$3)-Params!$C$4</f>
        <v>10449.800000000001</v>
      </c>
      <c r="M18" s="10"/>
      <c r="N18" s="10"/>
      <c r="O18" s="4"/>
      <c r="P18" s="41">
        <f>SUM(C18:N18)</f>
        <v>94690.8</v>
      </c>
    </row>
    <row r="19" spans="2:16" x14ac:dyDescent="0.45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45">
      <c r="B20" s="27" t="s">
        <v>2</v>
      </c>
      <c r="C20" s="28">
        <f t="shared" ref="C20:N20" si="1">SUM(C18:C19)</f>
        <v>10449.800000000001</v>
      </c>
      <c r="D20" s="28">
        <f t="shared" si="1"/>
        <v>9493</v>
      </c>
      <c r="E20" s="28">
        <f t="shared" si="1"/>
        <v>10928.2</v>
      </c>
      <c r="F20" s="28">
        <f t="shared" si="1"/>
        <v>9014.6</v>
      </c>
      <c r="G20" s="28">
        <f t="shared" si="1"/>
        <v>8775.4</v>
      </c>
      <c r="H20" s="28">
        <f t="shared" si="1"/>
        <v>5665.8</v>
      </c>
      <c r="I20" s="28">
        <f t="shared" si="1"/>
        <v>9493</v>
      </c>
      <c r="J20" s="28">
        <f t="shared" si="1"/>
        <v>10449.800000000001</v>
      </c>
      <c r="K20" s="28">
        <f t="shared" si="1"/>
        <v>9971.4</v>
      </c>
      <c r="L20" s="28">
        <f t="shared" si="1"/>
        <v>10449.800000000001</v>
      </c>
      <c r="M20" s="28">
        <f t="shared" si="1"/>
        <v>0</v>
      </c>
      <c r="N20" s="28">
        <f t="shared" si="1"/>
        <v>0</v>
      </c>
      <c r="O20" s="5"/>
      <c r="P20" s="42">
        <f>SUM(C20:N20)</f>
        <v>94690.8</v>
      </c>
    </row>
    <row r="21" spans="2:16" x14ac:dyDescent="0.4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4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45">
      <c r="B23" s="9" t="s">
        <v>7</v>
      </c>
      <c r="C23" s="10">
        <v>5622.89</v>
      </c>
      <c r="D23" s="10">
        <v>5622.89</v>
      </c>
      <c r="E23" s="10">
        <v>5622.89</v>
      </c>
      <c r="F23" s="10">
        <v>5622.89</v>
      </c>
      <c r="G23" s="10">
        <v>5622.89</v>
      </c>
      <c r="H23" s="10">
        <v>4750.97</v>
      </c>
      <c r="I23" s="10">
        <v>4545.24</v>
      </c>
      <c r="J23" s="10">
        <v>4545.24</v>
      </c>
      <c r="K23" s="10">
        <v>4545.24</v>
      </c>
      <c r="L23" s="10">
        <v>5368.52</v>
      </c>
      <c r="M23" s="10"/>
      <c r="N23" s="10"/>
      <c r="O23" s="4"/>
      <c r="P23" s="43">
        <f t="shared" ref="P23:P29" si="2">SUM(C23:N23)</f>
        <v>51869.659999999989</v>
      </c>
    </row>
    <row r="24" spans="2:16" x14ac:dyDescent="0.45">
      <c r="B24" s="9" t="s">
        <v>41</v>
      </c>
      <c r="C24" s="10"/>
      <c r="D24" s="10"/>
      <c r="E24" s="10"/>
      <c r="F24" s="10"/>
      <c r="G24" s="10"/>
      <c r="H24" s="10"/>
      <c r="I24" s="10">
        <f>(5566.38/5)*(1-9.7%)</f>
        <v>1005.2882280000001</v>
      </c>
      <c r="J24" s="10">
        <f>(5566.38/5)*(1-9.7%)</f>
        <v>1005.2882280000001</v>
      </c>
      <c r="K24" s="10">
        <f>(5566.38/5)*(1-9.7%)</f>
        <v>1005.2882280000001</v>
      </c>
      <c r="L24" s="10">
        <f>(5566.38/5)*(1-9.7%)</f>
        <v>1005.2882280000001</v>
      </c>
      <c r="M24" s="10"/>
      <c r="N24" s="10"/>
      <c r="O24" s="4"/>
      <c r="P24" s="43">
        <f t="shared" si="2"/>
        <v>4021.1529120000005</v>
      </c>
    </row>
    <row r="25" spans="2:16" x14ac:dyDescent="0.45">
      <c r="B25" s="65" t="s">
        <v>42</v>
      </c>
      <c r="C25" s="10"/>
      <c r="D25" s="10"/>
      <c r="E25" s="10"/>
      <c r="F25" s="10"/>
      <c r="G25" s="10"/>
      <c r="H25" s="10"/>
      <c r="I25" s="66">
        <f>(5566.38/5)*9.7%</f>
        <v>107.98777199999999</v>
      </c>
      <c r="J25" s="66">
        <f>(5566.38/5)*9.7%</f>
        <v>107.98777199999999</v>
      </c>
      <c r="K25" s="66">
        <f>(5566.38/5)*9.7%</f>
        <v>107.98777199999999</v>
      </c>
      <c r="L25" s="66">
        <f>(5566.38/5)*9.7%</f>
        <v>107.98777199999999</v>
      </c>
      <c r="M25" s="10"/>
      <c r="N25" s="10"/>
      <c r="O25" s="4"/>
      <c r="P25" s="43">
        <f t="shared" si="2"/>
        <v>431.95108799999997</v>
      </c>
    </row>
    <row r="26" spans="2:16" x14ac:dyDescent="0.45">
      <c r="B26" s="65" t="s">
        <v>43</v>
      </c>
      <c r="C26" s="10"/>
      <c r="D26" s="10"/>
      <c r="E26" s="10"/>
      <c r="F26" s="10"/>
      <c r="G26" s="10"/>
      <c r="H26" s="10"/>
      <c r="I26" s="66">
        <f>(I24)*0.02</f>
        <v>20.105764560000004</v>
      </c>
      <c r="J26" s="66">
        <f>(J24)*0.02</f>
        <v>20.105764560000004</v>
      </c>
      <c r="K26" s="66">
        <f>(K24)*0.02</f>
        <v>20.105764560000004</v>
      </c>
      <c r="L26" s="66">
        <f>(L24)*0.02</f>
        <v>20.105764560000004</v>
      </c>
      <c r="M26" s="10"/>
      <c r="N26" s="10"/>
      <c r="O26" s="4"/>
      <c r="P26" s="43">
        <f t="shared" si="2"/>
        <v>80.423058240000017</v>
      </c>
    </row>
    <row r="27" spans="2:16" x14ac:dyDescent="0.45">
      <c r="B27" s="9" t="s">
        <v>8</v>
      </c>
      <c r="C27" s="10">
        <f>1140.88+2271.14</f>
        <v>3412.02</v>
      </c>
      <c r="D27" s="10">
        <f>1140.88+2271.14</f>
        <v>3412.02</v>
      </c>
      <c r="E27" s="10">
        <f>1140.88+2271.14</f>
        <v>3412.02</v>
      </c>
      <c r="F27" s="10">
        <f>1140.88+2271.14</f>
        <v>3412.02</v>
      </c>
      <c r="G27" s="10">
        <f>1140.88+2273.92</f>
        <v>3414.8</v>
      </c>
      <c r="H27" s="10">
        <f>1031.41+1899.37</f>
        <v>2930.7799999999997</v>
      </c>
      <c r="I27" s="10">
        <f>1105.25+2272.53</f>
        <v>3377.78</v>
      </c>
      <c r="J27" s="10">
        <f>1105.25+2272.53</f>
        <v>3377.78</v>
      </c>
      <c r="K27" s="10">
        <f>1105.25+2272.53</f>
        <v>3377.78</v>
      </c>
      <c r="L27" s="10">
        <f>1191.97+2272.53</f>
        <v>3464.5</v>
      </c>
      <c r="M27" s="10"/>
      <c r="N27" s="10"/>
      <c r="O27" s="4"/>
      <c r="P27" s="43">
        <f t="shared" si="2"/>
        <v>33591.5</v>
      </c>
    </row>
    <row r="28" spans="2:16" x14ac:dyDescent="0.45">
      <c r="B28" s="63" t="s">
        <v>39</v>
      </c>
      <c r="C28" s="64"/>
      <c r="D28" s="64">
        <v>1340.83</v>
      </c>
      <c r="E28" s="64"/>
      <c r="F28" s="64"/>
      <c r="G28" s="64"/>
      <c r="H28" s="64"/>
      <c r="I28" s="64">
        <v>169.08</v>
      </c>
      <c r="J28" s="64">
        <v>2332.5</v>
      </c>
      <c r="K28" s="64"/>
      <c r="L28" s="64"/>
      <c r="M28" s="64"/>
      <c r="N28" s="64"/>
      <c r="O28" s="4"/>
      <c r="P28" s="43">
        <f t="shared" si="2"/>
        <v>3842.41</v>
      </c>
    </row>
    <row r="29" spans="2:16" x14ac:dyDescent="0.45">
      <c r="B29" s="8" t="s">
        <v>3</v>
      </c>
      <c r="C29" s="44">
        <f t="shared" ref="C29:N29" si="3">SUM(C23:C28)</f>
        <v>9034.91</v>
      </c>
      <c r="D29" s="44">
        <f t="shared" si="3"/>
        <v>10375.74</v>
      </c>
      <c r="E29" s="44">
        <f t="shared" si="3"/>
        <v>9034.91</v>
      </c>
      <c r="F29" s="44">
        <f t="shared" si="3"/>
        <v>9034.91</v>
      </c>
      <c r="G29" s="44">
        <f t="shared" si="3"/>
        <v>9037.69</v>
      </c>
      <c r="H29" s="44">
        <f t="shared" si="3"/>
        <v>7681.75</v>
      </c>
      <c r="I29" s="44">
        <f t="shared" si="3"/>
        <v>9225.4817645600015</v>
      </c>
      <c r="J29" s="44">
        <f t="shared" si="3"/>
        <v>11388.901764560002</v>
      </c>
      <c r="K29" s="44">
        <f t="shared" si="3"/>
        <v>9056.4017645600015</v>
      </c>
      <c r="L29" s="44">
        <f t="shared" si="3"/>
        <v>9966.4017645600015</v>
      </c>
      <c r="M29" s="44">
        <f t="shared" si="3"/>
        <v>0</v>
      </c>
      <c r="N29" s="44">
        <f t="shared" si="3"/>
        <v>0</v>
      </c>
      <c r="O29" s="4"/>
      <c r="P29" s="58">
        <f t="shared" si="2"/>
        <v>93837.09705823999</v>
      </c>
    </row>
    <row r="30" spans="2:16" x14ac:dyDescent="0.45">
      <c r="B30" s="4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5"/>
    </row>
    <row r="31" spans="2:16" x14ac:dyDescent="0.45">
      <c r="B31" s="46" t="s">
        <v>36</v>
      </c>
      <c r="C31" s="47">
        <f t="shared" ref="C31:N31" si="4">C20-C29</f>
        <v>1414.8900000000012</v>
      </c>
      <c r="D31" s="47">
        <f t="shared" si="4"/>
        <v>-882.73999999999978</v>
      </c>
      <c r="E31" s="47">
        <f t="shared" si="4"/>
        <v>1893.2900000000009</v>
      </c>
      <c r="F31" s="47">
        <f t="shared" si="4"/>
        <v>-20.309999999999491</v>
      </c>
      <c r="G31" s="47">
        <f t="shared" si="4"/>
        <v>-262.29000000000087</v>
      </c>
      <c r="H31" s="47">
        <f t="shared" si="4"/>
        <v>-2015.9499999999998</v>
      </c>
      <c r="I31" s="47">
        <f t="shared" si="4"/>
        <v>267.51823543999853</v>
      </c>
      <c r="J31" s="47">
        <f t="shared" si="4"/>
        <v>-939.10176456000045</v>
      </c>
      <c r="K31" s="47">
        <f t="shared" si="4"/>
        <v>914.9982354399981</v>
      </c>
      <c r="L31" s="47">
        <f t="shared" si="4"/>
        <v>483.39823543999955</v>
      </c>
      <c r="M31" s="47">
        <f t="shared" si="4"/>
        <v>0</v>
      </c>
      <c r="N31" s="47">
        <f t="shared" si="4"/>
        <v>0</v>
      </c>
      <c r="P31" s="57">
        <f>SUM(C31:N31)</f>
        <v>853.70294175999788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9" t="s">
        <v>23</v>
      </c>
      <c r="C2" s="70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38</v>
      </c>
      <c r="C5" s="33">
        <v>520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tabSelected="1"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71" t="s">
        <v>33</v>
      </c>
      <c r="C2" s="71"/>
    </row>
    <row r="3" spans="2:3" ht="16.899999999999999" customHeight="1" x14ac:dyDescent="0.45">
      <c r="B3" s="38" t="s">
        <v>34</v>
      </c>
      <c r="C3" s="39">
        <f>SUM('2022'!P26,'2023'!P31)</f>
        <v>2518.2829417599983</v>
      </c>
    </row>
    <row r="4" spans="2:3" ht="16.899999999999999" customHeight="1" x14ac:dyDescent="0.45">
      <c r="B4" s="38" t="s">
        <v>37</v>
      </c>
      <c r="C4" s="40">
        <f>'2022'!P12+'2023'!P12</f>
        <v>3.5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2023-11-02T14:27:39Z</dcterms:modified>
</cp:coreProperties>
</file>