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5179EB04-E8F5-4670-8B15-ABE697B1A679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'2023'!$B$15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'2023'!$B$17</definedName>
    <definedName name="ENTREES">#REF!</definedName>
    <definedName name="ENTREES_ASTREINTE" localSheetId="0">'2023'!$B$19</definedName>
    <definedName name="ENTREES_ASTREINTE">#REF!</definedName>
    <definedName name="ENTREES_FACTURE" localSheetId="0">'2023'!$B$18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'2023'!$B$22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'2023'!$B$24</definedName>
    <definedName name="SORTIES_CHARGES_SOCIALES_PATRONALES">#REF!</definedName>
    <definedName name="SORTIES_FRAIS_KM" localSheetId="0">'2023'!$B$25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'2023'!$B$23</definedName>
    <definedName name="SORTIES_SALAIRE_NET">#REF!</definedName>
    <definedName name="TOTAL" localSheetId="0">'2023'!$P$3</definedName>
    <definedName name="TOTAL">#REF!</definedName>
    <definedName name="TOTAL_ENTREES" localSheetId="0">'2023'!$B$20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4" i="14" l="1"/>
  <c r="P31" i="14"/>
  <c r="P30" i="14"/>
  <c r="N28" i="14"/>
  <c r="N26" i="14"/>
  <c r="M26" i="14"/>
  <c r="K26" i="14"/>
  <c r="E26" i="14"/>
  <c r="C26" i="14"/>
  <c r="P25" i="14"/>
  <c r="L24" i="14"/>
  <c r="L26" i="14" s="1"/>
  <c r="K24" i="14"/>
  <c r="J24" i="14"/>
  <c r="J26" i="14" s="1"/>
  <c r="I24" i="14"/>
  <c r="I26" i="14" s="1"/>
  <c r="H24" i="14"/>
  <c r="H26" i="14" s="1"/>
  <c r="G24" i="14"/>
  <c r="G26" i="14" s="1"/>
  <c r="F24" i="14"/>
  <c r="F26" i="14" s="1"/>
  <c r="E24" i="14"/>
  <c r="D24" i="14"/>
  <c r="D26" i="14" s="1"/>
  <c r="P23" i="14"/>
  <c r="N20" i="14"/>
  <c r="M20" i="14"/>
  <c r="M28" i="14" s="1"/>
  <c r="K20" i="14"/>
  <c r="K28" i="14" s="1"/>
  <c r="I20" i="14"/>
  <c r="I28" i="14" s="1"/>
  <c r="C20" i="14"/>
  <c r="P19" i="14"/>
  <c r="L18" i="14"/>
  <c r="L20" i="14" s="1"/>
  <c r="K18" i="14"/>
  <c r="J18" i="14"/>
  <c r="J20" i="14" s="1"/>
  <c r="I18" i="14"/>
  <c r="H18" i="14"/>
  <c r="H20" i="14" s="1"/>
  <c r="G18" i="14"/>
  <c r="G20" i="14" s="1"/>
  <c r="F18" i="14"/>
  <c r="F20" i="14" s="1"/>
  <c r="E18" i="14"/>
  <c r="E20" i="14" s="1"/>
  <c r="D18" i="14"/>
  <c r="D20" i="14" s="1"/>
  <c r="P15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8" i="14" l="1"/>
  <c r="H28" i="14"/>
  <c r="F28" i="14"/>
  <c r="E28" i="14"/>
  <c r="P8" i="14"/>
  <c r="G28" i="14"/>
  <c r="P20" i="14"/>
  <c r="D28" i="14"/>
  <c r="P26" i="14"/>
  <c r="L28" i="14"/>
  <c r="P18" i="14"/>
  <c r="C28" i="14"/>
  <c r="P24" i="14"/>
  <c r="P28" i="14" l="1"/>
  <c r="C3" i="13" s="1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<sst xmlns="http://schemas.openxmlformats.org/spreadsheetml/2006/main" count="44" uniqueCount="43">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</sst>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workbookViewId="0">
      <selection activeCell="N13" sqref="N1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/>
      <c r="N6" s="37"/>
      <c r="O6" s="36"/>
      <c r="P6" s="57">
        <f>SUM(C6:N6)</f>
        <v>180</v>
      </c>
    </row>
    <row r="7" spans="2:16" x14ac:dyDescent="0.45">
      <c r="B7" s="9" t="s">
        <v>21</v>
      </c>
      <c r="C7" s="37"/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13</v>
      </c>
      <c r="K7" s="37">
        <v>16</v>
      </c>
      <c r="L7" s="37">
        <v>12</v>
      </c>
      <c r="M7" s="37"/>
      <c r="N7" s="37"/>
      <c r="O7" s="36"/>
      <c r="P7" s="57">
        <f>SUM(C7:N7)</f>
        <v>164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-1</v>
      </c>
      <c r="G8" s="63">
        <f t="shared" si="0"/>
        <v>-1</v>
      </c>
      <c r="H8" s="63">
        <f t="shared" si="0"/>
        <v>2</v>
      </c>
      <c r="I8" s="63">
        <f t="shared" si="0"/>
        <v>0</v>
      </c>
      <c r="J8" s="63">
        <f t="shared" si="0"/>
        <v>-7</v>
      </c>
      <c r="K8" s="63">
        <f t="shared" si="0"/>
        <v>-4</v>
      </c>
      <c r="L8" s="63">
        <f t="shared" si="0"/>
        <v>-8</v>
      </c>
      <c r="M8" s="63">
        <f t="shared" si="0"/>
        <v>0</v>
      </c>
      <c r="N8" s="63">
        <f t="shared" si="0"/>
        <v>0</v>
      </c>
      <c r="O8" s="36"/>
      <c r="P8" s="57">
        <f>SUM(C8:N8)</f>
        <v>-16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13</v>
      </c>
      <c r="K11" s="11">
        <v>16</v>
      </c>
      <c r="L11" s="11">
        <v>12</v>
      </c>
      <c r="M11" s="11"/>
      <c r="N11" s="11"/>
      <c r="P11" s="58">
        <f>SUM(C11:N11)</f>
        <v>164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9</v>
      </c>
      <c r="K12" s="12">
        <v>5</v>
      </c>
      <c r="L12" s="12">
        <v>0</v>
      </c>
      <c r="M12" s="12"/>
      <c r="N12" s="12"/>
      <c r="P12" s="58">
        <f>SUM(C12:N12)</f>
        <v>14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6</v>
      </c>
      <c r="M13" s="12"/>
      <c r="N13" s="12"/>
      <c r="P13" s="58">
        <f>SUM(C13:N13)</f>
        <v>6</v>
      </c>
    </row>
    <row r="14" spans="2:16" x14ac:dyDescent="0.45">
      <c r="B14" s="69" t="s">
        <v>42</v>
      </c>
      <c r="C14" s="70"/>
      <c r="D14" s="70"/>
      <c r="E14" s="70"/>
      <c r="F14" s="70"/>
      <c r="G14" s="70"/>
      <c r="H14" s="70"/>
      <c r="I14" s="70"/>
      <c r="J14" s="70"/>
      <c r="K14" s="70"/>
      <c r="L14" s="70">
        <v>4</v>
      </c>
      <c r="M14" s="70"/>
      <c r="N14" s="70"/>
      <c r="P14" s="58">
        <f>SUM(C14:N14)</f>
        <v>4</v>
      </c>
    </row>
    <row r="15" spans="2:16" x14ac:dyDescent="0.4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8">
        <f>SUM(C15:N15)</f>
        <v>0</v>
      </c>
    </row>
    <row r="16" spans="2:16" x14ac:dyDescent="0.4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4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45">
      <c r="B18" s="9" t="s">
        <v>6</v>
      </c>
      <c r="C18" s="10"/>
      <c r="D18" s="10">
        <f>D11*Params!$C$5*(1-Params!$C$3)-Params!$C$4</f>
        <v>9769</v>
      </c>
      <c r="E18" s="10">
        <f>E11*Params!$C$5*(1-Params!$C$3)-Params!$C$4</f>
        <v>11245.6</v>
      </c>
      <c r="F18" s="10">
        <f>F11*Params!$C$5*(1-Params!$C$3)-Params!$C$4</f>
        <v>9276.8000000000011</v>
      </c>
      <c r="G18" s="10">
        <f>G11*Params!$C$5*(1-Params!$C$3)-Params!$C$4</f>
        <v>9276.8000000000011</v>
      </c>
      <c r="H18" s="10">
        <f>H11*Params!$C$5*(1-Params!$C$3)-Params!$C$4</f>
        <v>10753.4</v>
      </c>
      <c r="I18" s="10">
        <f>I11*Params!$C$5*(1-Params!$C$3)-Params!$C$4</f>
        <v>9769</v>
      </c>
      <c r="J18" s="10">
        <f>J11*Params!$C$5*(1-Params!$C$3)-Params!$C$4</f>
        <v>6323.6</v>
      </c>
      <c r="K18" s="10">
        <f>K11*Params!$C$5*(1-Params!$C$3)-Params!$C$4</f>
        <v>7800.2000000000007</v>
      </c>
      <c r="L18" s="10">
        <f>L11*Params!$C$5*(1-Params!$C$3)-Params!$C$4</f>
        <v>5831.4000000000005</v>
      </c>
      <c r="M18" s="10"/>
      <c r="N18" s="10"/>
      <c r="O18" s="4"/>
      <c r="P18" s="41">
        <f>SUM(C18:N18)</f>
        <v>80045.8</v>
      </c>
    </row>
    <row r="19" spans="2:16" x14ac:dyDescent="0.4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45">
      <c r="B20" s="27" t="s">
        <v>2</v>
      </c>
      <c r="C20" s="28">
        <f t="shared" ref="C20:N20" si="1">SUM(C18:C19)</f>
        <v>0</v>
      </c>
      <c r="D20" s="28">
        <f t="shared" si="1"/>
        <v>9769</v>
      </c>
      <c r="E20" s="28">
        <f t="shared" si="1"/>
        <v>11245.6</v>
      </c>
      <c r="F20" s="28">
        <f t="shared" si="1"/>
        <v>9276.8000000000011</v>
      </c>
      <c r="G20" s="28">
        <f t="shared" si="1"/>
        <v>9276.8000000000011</v>
      </c>
      <c r="H20" s="28">
        <f t="shared" si="1"/>
        <v>10753.4</v>
      </c>
      <c r="I20" s="28">
        <f t="shared" si="1"/>
        <v>9769</v>
      </c>
      <c r="J20" s="28">
        <f t="shared" si="1"/>
        <v>6323.6</v>
      </c>
      <c r="K20" s="28">
        <f t="shared" si="1"/>
        <v>7800.2000000000007</v>
      </c>
      <c r="L20" s="28">
        <f t="shared" si="1"/>
        <v>5831.4000000000005</v>
      </c>
      <c r="M20" s="28">
        <f t="shared" si="1"/>
        <v>0</v>
      </c>
      <c r="N20" s="28">
        <f t="shared" si="1"/>
        <v>0</v>
      </c>
      <c r="O20" s="5"/>
      <c r="P20" s="42">
        <f>SUM(C20:N20)</f>
        <v>80045.8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/>
      <c r="D23" s="10">
        <v>5662.7</v>
      </c>
      <c r="E23" s="10">
        <v>5662.7</v>
      </c>
      <c r="F23" s="10">
        <v>5662.7</v>
      </c>
      <c r="G23" s="10">
        <v>5662.7</v>
      </c>
      <c r="H23" s="10">
        <v>5662.7</v>
      </c>
      <c r="I23" s="10">
        <v>5662.7</v>
      </c>
      <c r="J23" s="10">
        <v>5662.7</v>
      </c>
      <c r="K23" s="10">
        <v>5662.7</v>
      </c>
      <c r="L23" s="10">
        <v>4231.5600000000004</v>
      </c>
      <c r="M23" s="10"/>
      <c r="N23" s="10"/>
      <c r="O23" s="4"/>
      <c r="P23" s="43">
        <f>SUM(C23:N23)</f>
        <v>49533.159999999989</v>
      </c>
    </row>
    <row r="24" spans="2:16" x14ac:dyDescent="0.45">
      <c r="B24" s="9" t="s">
        <v>8</v>
      </c>
      <c r="C24" s="10"/>
      <c r="D24" s="10">
        <f>1163.79+2321.1</f>
        <v>3484.89</v>
      </c>
      <c r="E24" s="10">
        <f>1163.79+2321.1</f>
        <v>3484.89</v>
      </c>
      <c r="F24" s="10">
        <f>1163.79+2321.1</f>
        <v>3484.89</v>
      </c>
      <c r="G24" s="10">
        <f>1163.79+2323.94</f>
        <v>3487.73</v>
      </c>
      <c r="H24" s="10">
        <f>1163.79+2322.52</f>
        <v>3486.31</v>
      </c>
      <c r="I24" s="10">
        <f>1163.79+2322.52</f>
        <v>3486.31</v>
      </c>
      <c r="J24" s="10">
        <f>1163.79+2322.52</f>
        <v>3486.31</v>
      </c>
      <c r="K24" s="10">
        <f>1163.79+2346.19</f>
        <v>3509.98</v>
      </c>
      <c r="L24" s="10">
        <f>878.02+1761.53</f>
        <v>2639.55</v>
      </c>
      <c r="M24" s="10"/>
      <c r="N24" s="10"/>
      <c r="O24" s="4"/>
      <c r="P24" s="43">
        <f>SUM(C24:N24)</f>
        <v>30550.86</v>
      </c>
    </row>
    <row r="25" spans="2:16" x14ac:dyDescent="0.45">
      <c r="B25" s="55" t="s">
        <v>40</v>
      </c>
      <c r="C25" s="10"/>
      <c r="D25" s="10">
        <v>597</v>
      </c>
      <c r="E25" s="10">
        <v>671.55</v>
      </c>
      <c r="F25" s="10">
        <v>597.41999999999996</v>
      </c>
      <c r="G25" s="10">
        <v>597.41999999999996</v>
      </c>
      <c r="H25" s="10">
        <v>675.96</v>
      </c>
      <c r="I25" s="10">
        <v>623.6</v>
      </c>
      <c r="J25" s="10">
        <v>440.34</v>
      </c>
      <c r="K25" s="10">
        <v>518.88</v>
      </c>
      <c r="L25" s="10">
        <v>414.16</v>
      </c>
      <c r="M25" s="10"/>
      <c r="N25" s="10"/>
      <c r="O25" s="4"/>
      <c r="P25" s="43">
        <f>SUM(C25:N25)</f>
        <v>5136.33</v>
      </c>
    </row>
    <row r="26" spans="2:16" x14ac:dyDescent="0.45">
      <c r="B26" s="8" t="s">
        <v>3</v>
      </c>
      <c r="C26" s="44">
        <f t="shared" ref="C26:N26" si="2">SUM(C23:C25)</f>
        <v>0</v>
      </c>
      <c r="D26" s="44">
        <f t="shared" si="2"/>
        <v>9744.59</v>
      </c>
      <c r="E26" s="44">
        <f t="shared" si="2"/>
        <v>9819.14</v>
      </c>
      <c r="F26" s="44">
        <f t="shared" si="2"/>
        <v>9745.01</v>
      </c>
      <c r="G26" s="44">
        <f t="shared" si="2"/>
        <v>9747.85</v>
      </c>
      <c r="H26" s="44">
        <f t="shared" si="2"/>
        <v>9824.9700000000012</v>
      </c>
      <c r="I26" s="44">
        <f t="shared" si="2"/>
        <v>9772.61</v>
      </c>
      <c r="J26" s="44">
        <f t="shared" si="2"/>
        <v>9589.35</v>
      </c>
      <c r="K26" s="44">
        <f t="shared" si="2"/>
        <v>9691.56</v>
      </c>
      <c r="L26" s="44">
        <f t="shared" si="2"/>
        <v>7285.27</v>
      </c>
      <c r="M26" s="44">
        <f t="shared" si="2"/>
        <v>0</v>
      </c>
      <c r="N26" s="44">
        <f t="shared" si="2"/>
        <v>0</v>
      </c>
      <c r="O26" s="4"/>
      <c r="P26" s="60">
        <f>SUM(C26:N26)</f>
        <v>85220.35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C20-C26</f>
        <v>0</v>
      </c>
      <c r="D28" s="47">
        <f t="shared" si="3"/>
        <v>24.409999999999854</v>
      </c>
      <c r="E28" s="47">
        <f t="shared" si="3"/>
        <v>1426.4600000000009</v>
      </c>
      <c r="F28" s="47">
        <f t="shared" si="3"/>
        <v>-468.20999999999913</v>
      </c>
      <c r="G28" s="47">
        <f t="shared" si="3"/>
        <v>-471.04999999999927</v>
      </c>
      <c r="H28" s="47">
        <f t="shared" si="3"/>
        <v>928.42999999999847</v>
      </c>
      <c r="I28" s="47">
        <f t="shared" si="3"/>
        <v>-3.6100000000005821</v>
      </c>
      <c r="J28" s="47">
        <f t="shared" si="3"/>
        <v>-3265.75</v>
      </c>
      <c r="K28" s="47">
        <f t="shared" si="3"/>
        <v>-1891.3599999999988</v>
      </c>
      <c r="L28" s="47">
        <f t="shared" si="3"/>
        <v>-1453.87</v>
      </c>
      <c r="M28" s="47">
        <f t="shared" si="3"/>
        <v>0</v>
      </c>
      <c r="N28" s="47">
        <f t="shared" si="3"/>
        <v>0</v>
      </c>
      <c r="P28" s="59">
        <f>SUM(C28:N28)</f>
        <v>-5174.5499999999984</v>
      </c>
    </row>
    <row r="30" spans="2:16" x14ac:dyDescent="0.45">
      <c r="B30" s="62" t="s">
        <v>37</v>
      </c>
      <c r="C30" s="54"/>
      <c r="D30" s="54">
        <v>1400</v>
      </c>
      <c r="E30" s="54">
        <v>1610</v>
      </c>
      <c r="F30" s="54">
        <v>1330</v>
      </c>
      <c r="G30" s="54">
        <v>1330</v>
      </c>
      <c r="H30" s="54">
        <v>1540</v>
      </c>
      <c r="I30" s="54">
        <v>1400</v>
      </c>
      <c r="J30" s="54">
        <v>910</v>
      </c>
      <c r="K30" s="54">
        <v>1120</v>
      </c>
      <c r="L30" s="54">
        <v>840</v>
      </c>
      <c r="M30" s="54"/>
      <c r="N30" s="54"/>
      <c r="P30" s="61">
        <f>SUM(C30:N30)</f>
        <v>11480</v>
      </c>
    </row>
    <row r="31" spans="2:16" x14ac:dyDescent="0.45">
      <c r="B31" s="62" t="s">
        <v>38</v>
      </c>
      <c r="C31" s="54"/>
      <c r="D31" s="54">
        <v>597</v>
      </c>
      <c r="E31" s="54">
        <v>671.55</v>
      </c>
      <c r="F31" s="54">
        <v>597.41999999999996</v>
      </c>
      <c r="G31" s="54">
        <v>597.41999999999996</v>
      </c>
      <c r="H31" s="54">
        <v>675.96</v>
      </c>
      <c r="I31" s="54">
        <v>623.6</v>
      </c>
      <c r="J31" s="54">
        <v>440.34</v>
      </c>
      <c r="K31" s="54">
        <v>518.88</v>
      </c>
      <c r="L31" s="54">
        <v>414.16</v>
      </c>
      <c r="M31" s="54"/>
      <c r="N31" s="54"/>
      <c r="P31" s="61">
        <f>SUM(C31:N31)</f>
        <v>5136.33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535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'2023'!P28</f>
        <v>-5174.5499999999984</v>
      </c>
    </row>
    <row r="4" spans="2:3" ht="16.899999999999999" customHeight="1" x14ac:dyDescent="0.45">
      <c r="B4" s="38" t="s">
        <v>39</v>
      </c>
      <c r="C4" s="40">
        <f>'2023'!P12</f>
        <v>14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2023-11-02T11:00:21Z</dcterms:modified>
</cp:coreProperties>
</file>