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926315DF-85ED-4E48-9D25-64B9EABC85FF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27" i="15" l="1"/>
  <c r="J27" i="15"/>
  <c r="N25" i="15"/>
  <c r="M25" i="15"/>
  <c r="L25" i="15"/>
  <c r="K25" i="15"/>
  <c r="J25" i="15"/>
  <c r="I25" i="15"/>
  <c r="G25" i="15"/>
  <c r="E25" i="15"/>
  <c r="P24" i="15"/>
  <c r="J23" i="15"/>
  <c r="I23" i="15"/>
  <c r="H23" i="15"/>
  <c r="H25" i="15" s="1"/>
  <c r="G23" i="15"/>
  <c r="F23" i="15"/>
  <c r="F25" i="15" s="1"/>
  <c r="E23" i="15"/>
  <c r="D23" i="15"/>
  <c r="D25" i="15" s="1"/>
  <c r="C23" i="15"/>
  <c r="C25" i="15" s="1"/>
  <c r="P22" i="15"/>
  <c r="N19" i="15"/>
  <c r="N27" i="15" s="1"/>
  <c r="M19" i="15"/>
  <c r="M27" i="15" s="1"/>
  <c r="L19" i="15"/>
  <c r="K19" i="15"/>
  <c r="K27" i="15" s="1"/>
  <c r="J19" i="15"/>
  <c r="G19" i="15"/>
  <c r="G27" i="15" s="1"/>
  <c r="E19" i="15"/>
  <c r="E27" i="15" s="1"/>
  <c r="P18" i="15"/>
  <c r="J17" i="15"/>
  <c r="I17" i="15"/>
  <c r="I19" i="15" s="1"/>
  <c r="I27" i="15" s="1"/>
  <c r="H17" i="15"/>
  <c r="H19" i="15" s="1"/>
  <c r="H27" i="15" s="1"/>
  <c r="G17" i="15"/>
  <c r="F17" i="15"/>
  <c r="F19" i="15" s="1"/>
  <c r="E17" i="15"/>
  <c r="D17" i="15"/>
  <c r="D19" i="15" s="1"/>
  <c r="D27" i="15" s="1"/>
  <c r="C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K26" i="14"/>
  <c r="I26" i="14"/>
  <c r="G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P24" i="14" s="1"/>
  <c r="C24" i="14"/>
  <c r="N23" i="14"/>
  <c r="P23" i="14" s="1"/>
  <c r="P22" i="14"/>
  <c r="M19" i="14"/>
  <c r="M26" i="14" s="1"/>
  <c r="L19" i="14"/>
  <c r="L26" i="14" s="1"/>
  <c r="K19" i="14"/>
  <c r="J19" i="14"/>
  <c r="J26" i="14" s="1"/>
  <c r="I19" i="14"/>
  <c r="H19" i="14"/>
  <c r="H26" i="14" s="1"/>
  <c r="G19" i="14"/>
  <c r="F19" i="14"/>
  <c r="F26" i="14" s="1"/>
  <c r="E19" i="14"/>
  <c r="E26" i="14" s="1"/>
  <c r="D19" i="14"/>
  <c r="D26" i="14" s="1"/>
  <c r="C19" i="14"/>
  <c r="P18" i="14"/>
  <c r="N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6" i="14" l="1"/>
  <c r="P25" i="15"/>
  <c r="F27" i="15"/>
  <c r="N19" i="14"/>
  <c r="N26" i="14" s="1"/>
  <c r="P23" i="15"/>
  <c r="C19" i="15"/>
  <c r="P19" i="14" l="1"/>
  <c r="C27" i="15"/>
  <c r="P27" i="15" s="1"/>
  <c r="C3" i="13" s="1"/>
  <c r="P19" i="15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<sst xmlns="http://schemas.openxmlformats.org/spreadsheetml/2006/main" count="74" uniqueCount="40">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</sst>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G29" sqref="G2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17</v>
      </c>
      <c r="O6" s="31"/>
      <c r="P6" s="52">
        <f>SUM(C6:N6)</f>
        <v>17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17</v>
      </c>
      <c r="O7" s="31"/>
      <c r="P7" s="52">
        <f>SUM(C7:N7)</f>
        <v>17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17</v>
      </c>
      <c r="P11" s="53">
        <f>SUM(C11:N11)</f>
        <v>17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8996.2000000000007</v>
      </c>
      <c r="O17" s="4"/>
      <c r="P17" s="37">
        <f>SUM(C17:N17)</f>
        <v>8996.2000000000007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8996.2000000000007</v>
      </c>
      <c r="O19" s="5"/>
      <c r="P19" s="38">
        <f>SUM(C19:O19)</f>
        <v>8996.2000000000007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5018.84</v>
      </c>
      <c r="O22" s="4"/>
      <c r="P22" s="39">
        <f>SUM(C22:N22)</f>
        <v>5018.84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978.04+1956.74</f>
        <v>2934.7799999999997</v>
      </c>
      <c r="O23" s="4"/>
      <c r="P23" s="39">
        <f>SUM(C23:N23)</f>
        <v>2934.7799999999997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7953.62</v>
      </c>
      <c r="O24" s="4"/>
      <c r="P24" s="41">
        <f>SUM(C24:N24)</f>
        <v>7953.62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1042.5800000000008</v>
      </c>
      <c r="P26" s="54">
        <f>SUM(C26:O26)</f>
        <v>1042.5800000000008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tabSelected="1" topLeftCell="A4" workbookViewId="0">
      <selection activeCell="J14" sqref="J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152</v>
      </c>
    </row>
    <row r="7" spans="2:16" x14ac:dyDescent="0.45">
      <c r="B7" s="8" t="s">
        <v>20</v>
      </c>
      <c r="C7" s="33">
        <v>22</v>
      </c>
      <c r="D7" s="33">
        <v>20</v>
      </c>
      <c r="E7" s="33">
        <v>16</v>
      </c>
      <c r="F7" s="33">
        <v>19</v>
      </c>
      <c r="G7" s="33">
        <v>14</v>
      </c>
      <c r="H7" s="33">
        <v>17</v>
      </c>
      <c r="I7" s="33">
        <v>15</v>
      </c>
      <c r="J7" s="33">
        <v>20</v>
      </c>
      <c r="K7" s="33"/>
      <c r="L7" s="33"/>
      <c r="M7" s="33"/>
      <c r="N7" s="33"/>
      <c r="O7" s="31"/>
      <c r="P7" s="52">
        <f>SUM(C7:N7)</f>
        <v>143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-5</v>
      </c>
      <c r="H8" s="32">
        <f t="shared" si="0"/>
        <v>-2</v>
      </c>
      <c r="I8" s="32">
        <f t="shared" si="0"/>
        <v>-4</v>
      </c>
      <c r="J8" s="32">
        <f t="shared" si="0"/>
        <v>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-9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16</v>
      </c>
      <c r="F11" s="10">
        <v>19</v>
      </c>
      <c r="G11" s="10">
        <v>14</v>
      </c>
      <c r="H11" s="10">
        <v>17</v>
      </c>
      <c r="I11" s="10">
        <v>15</v>
      </c>
      <c r="J11" s="10">
        <v>20</v>
      </c>
      <c r="K11" s="10"/>
      <c r="L11" s="10"/>
      <c r="M11" s="10"/>
      <c r="N11" s="10"/>
      <c r="P11" s="53">
        <f>SUM(C11:N11)</f>
        <v>143</v>
      </c>
    </row>
    <row r="12" spans="2:16" x14ac:dyDescent="0.45">
      <c r="B12" s="8" t="s">
        <v>15</v>
      </c>
      <c r="C12" s="11"/>
      <c r="D12" s="11"/>
      <c r="E12" s="11">
        <v>7</v>
      </c>
      <c r="F12" s="11"/>
      <c r="G12" s="11">
        <v>5</v>
      </c>
      <c r="H12" s="11">
        <v>5</v>
      </c>
      <c r="I12" s="11">
        <v>5</v>
      </c>
      <c r="J12" s="11">
        <v>0</v>
      </c>
      <c r="K12" s="11"/>
      <c r="L12" s="11"/>
      <c r="M12" s="11"/>
      <c r="N12" s="11"/>
      <c r="P12" s="53">
        <f>SUM(C12:N12)</f>
        <v>22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2</v>
      </c>
      <c r="K13" s="11"/>
      <c r="L13" s="11"/>
      <c r="M13" s="11"/>
      <c r="N13" s="11"/>
      <c r="P13" s="53">
        <f>SUM(C13:N13)</f>
        <v>2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8462.6</v>
      </c>
      <c r="F17" s="9">
        <f>F11*Params!$C$5*(1-Params!$C$3)-Params!$C$4</f>
        <v>10063.4</v>
      </c>
      <c r="G17" s="9">
        <f>G11*Params!$C$5*(1-Params!$C$3)-Params!$C$4</f>
        <v>7395.4000000000005</v>
      </c>
      <c r="H17" s="9">
        <f>H11*Params!$C$5*(1-Params!$C$3)-Params!$C$4</f>
        <v>8996.2000000000007</v>
      </c>
      <c r="I17" s="9">
        <f>I11*Params!$C$5*(1-Params!$C$3)-Params!$C$4</f>
        <v>7929</v>
      </c>
      <c r="J17" s="9">
        <f>J11*Params!$C$5*(1-Params!$C$3)-Params!$C$4</f>
        <v>10597</v>
      </c>
      <c r="K17" s="9"/>
      <c r="L17" s="9"/>
      <c r="M17" s="9"/>
      <c r="N17" s="9"/>
      <c r="O17" s="4"/>
      <c r="P17" s="37">
        <f>SUM(C17:N17)</f>
        <v>75704.800000000003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8462.6</v>
      </c>
      <c r="F19" s="25">
        <f t="shared" si="1"/>
        <v>10063.4</v>
      </c>
      <c r="G19" s="25">
        <f t="shared" si="1"/>
        <v>7395.4000000000005</v>
      </c>
      <c r="H19" s="25">
        <f t="shared" si="1"/>
        <v>8996.2000000000007</v>
      </c>
      <c r="I19" s="25">
        <f t="shared" si="1"/>
        <v>7929</v>
      </c>
      <c r="J19" s="25">
        <f t="shared" si="1"/>
        <v>10597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75704.800000000003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6367.29</v>
      </c>
      <c r="D22" s="9">
        <v>6367.29</v>
      </c>
      <c r="E22" s="9">
        <v>6367.29</v>
      </c>
      <c r="F22" s="9">
        <v>6367.29</v>
      </c>
      <c r="G22" s="9">
        <v>6367.29</v>
      </c>
      <c r="H22" s="9">
        <v>6367.29</v>
      </c>
      <c r="I22" s="9">
        <v>6367.29</v>
      </c>
      <c r="J22" s="9">
        <v>5823.27</v>
      </c>
      <c r="K22" s="9"/>
      <c r="L22" s="9"/>
      <c r="M22" s="9"/>
      <c r="N22" s="9"/>
      <c r="O22" s="4"/>
      <c r="P22" s="39">
        <f>SUM(C22:N22)</f>
        <v>50394.3</v>
      </c>
    </row>
    <row r="23" spans="2:16" x14ac:dyDescent="0.45">
      <c r="B23" s="8" t="s">
        <v>8</v>
      </c>
      <c r="C23" s="9">
        <f>1236.86+2473.75</f>
        <v>3710.6099999999997</v>
      </c>
      <c r="D23" s="9">
        <f>1236.86+2473.75</f>
        <v>3710.6099999999997</v>
      </c>
      <c r="E23" s="9">
        <f>1236.86+2473.75</f>
        <v>3710.6099999999997</v>
      </c>
      <c r="F23" s="9">
        <f>1236.86+2492.17</f>
        <v>3729.0299999999997</v>
      </c>
      <c r="G23" s="9">
        <f>1236.86+2476.78</f>
        <v>3713.6400000000003</v>
      </c>
      <c r="H23" s="9">
        <f>1236.86+2488.4</f>
        <v>3725.26</v>
      </c>
      <c r="I23" s="9">
        <f>1236.86+2488.4</f>
        <v>3725.26</v>
      </c>
      <c r="J23" s="9">
        <f>1129.56+2270.8</f>
        <v>3400.36</v>
      </c>
      <c r="K23" s="9"/>
      <c r="L23" s="9"/>
      <c r="M23" s="9"/>
      <c r="N23" s="9"/>
      <c r="O23" s="4"/>
      <c r="P23" s="39">
        <f>SUM(C23:N23)</f>
        <v>29425.379999999997</v>
      </c>
    </row>
    <row r="24" spans="2:16" x14ac:dyDescent="0.45">
      <c r="B24" s="60" t="s">
        <v>39</v>
      </c>
      <c r="C24" s="61"/>
      <c r="D24" s="61"/>
      <c r="E24" s="61">
        <v>486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486</v>
      </c>
    </row>
    <row r="25" spans="2:16" x14ac:dyDescent="0.45">
      <c r="B25" s="7" t="s">
        <v>3</v>
      </c>
      <c r="C25" s="40">
        <f t="shared" ref="C25:N25" si="2">SUM(C22:C24)</f>
        <v>10077.9</v>
      </c>
      <c r="D25" s="40">
        <f t="shared" si="2"/>
        <v>10077.9</v>
      </c>
      <c r="E25" s="40">
        <f t="shared" si="2"/>
        <v>10563.9</v>
      </c>
      <c r="F25" s="40">
        <f t="shared" si="2"/>
        <v>10096.32</v>
      </c>
      <c r="G25" s="40">
        <f t="shared" si="2"/>
        <v>10080.93</v>
      </c>
      <c r="H25" s="40">
        <f t="shared" si="2"/>
        <v>10092.549999999999</v>
      </c>
      <c r="I25" s="40">
        <f t="shared" si="2"/>
        <v>10092.549999999999</v>
      </c>
      <c r="J25" s="40">
        <f t="shared" si="2"/>
        <v>9223.630000000001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80305.680000000008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1586.3000000000011</v>
      </c>
      <c r="D27" s="44">
        <f t="shared" si="3"/>
        <v>519.10000000000036</v>
      </c>
      <c r="E27" s="44">
        <f t="shared" si="3"/>
        <v>-2101.2999999999993</v>
      </c>
      <c r="F27" s="44">
        <f t="shared" si="3"/>
        <v>-32.920000000000073</v>
      </c>
      <c r="G27" s="44">
        <f t="shared" si="3"/>
        <v>-2685.5299999999997</v>
      </c>
      <c r="H27" s="44">
        <f t="shared" si="3"/>
        <v>-1096.3499999999985</v>
      </c>
      <c r="I27" s="44">
        <f t="shared" si="3"/>
        <v>-2163.5499999999993</v>
      </c>
      <c r="J27" s="44">
        <f t="shared" si="3"/>
        <v>1373.369999999999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-4600.8799999999965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F5" sqref="F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6" t="s">
        <v>23</v>
      </c>
      <c r="C2" s="66"/>
    </row>
    <row r="3" spans="2:3" ht="17" customHeight="1" x14ac:dyDescent="0.45">
      <c r="B3" s="34" t="s">
        <v>24</v>
      </c>
      <c r="C3" s="35">
        <f>'2022'!P26+'2023'!P27</f>
        <v>-3558.2999999999956</v>
      </c>
    </row>
    <row r="4" spans="2:3" ht="17" customHeight="1" x14ac:dyDescent="0.45">
      <c r="B4" s="34" t="s">
        <v>26</v>
      </c>
      <c r="C4" s="36">
        <f>SUM('2022'!P12)+('2023'!P12)</f>
        <v>22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2023-09-01T14:21:32Z</dcterms:modified>
</cp:coreProperties>
</file>