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3174EA65-CE16-4482-BE1F-DF1EA69524D7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'2022'!$B$33</definedName>
    <definedName name="FRAIS_KM" localSheetId="1">'2023'!$B$33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'2022'!$B$32</definedName>
    <definedName name="NOMBRE_KM" localSheetId="1">'2023'!$B$32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'2022'!$B$30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'2022'!$B$26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17" i="14" l="1"/>
  <c r="J19" i="14" s="1"/>
  <c r="P33" i="14"/>
  <c r="P32" i="14"/>
  <c r="N30" i="14"/>
  <c r="M30" i="14"/>
  <c r="E30" i="14"/>
  <c r="P28" i="14"/>
  <c r="N26" i="14"/>
  <c r="M26" i="14"/>
  <c r="L26" i="14"/>
  <c r="K26" i="14"/>
  <c r="E26" i="14"/>
  <c r="D26" i="14"/>
  <c r="C26" i="14"/>
  <c r="P25" i="14"/>
  <c r="P24" i="14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D23" i="14"/>
  <c r="C23" i="14"/>
  <c r="P23" i="14" s="1"/>
  <c r="P22" i="14"/>
  <c r="N19" i="14"/>
  <c r="M19" i="14"/>
  <c r="L19" i="14"/>
  <c r="L30" i="14" s="1"/>
  <c r="K19" i="14"/>
  <c r="K30" i="14" s="1"/>
  <c r="E19" i="14"/>
  <c r="D19" i="14"/>
  <c r="C19" i="14"/>
  <c r="C30" i="14" s="1"/>
  <c r="P18" i="14"/>
  <c r="I17" i="14"/>
  <c r="I19" i="14" s="1"/>
  <c r="I30" i="14" s="1"/>
  <c r="H17" i="14"/>
  <c r="H19" i="14" s="1"/>
  <c r="H30" i="14" s="1"/>
  <c r="G17" i="14"/>
  <c r="G19" i="14" s="1"/>
  <c r="G30" i="14" s="1"/>
  <c r="F17" i="14"/>
  <c r="F19" i="14" s="1"/>
  <c r="F30" i="14" s="1"/>
  <c r="E17" i="14"/>
  <c r="D17" i="14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P33" i="12"/>
  <c r="P32" i="12"/>
  <c r="H30" i="12"/>
  <c r="P28" i="12"/>
  <c r="N26" i="12"/>
  <c r="L26" i="12"/>
  <c r="K26" i="12"/>
  <c r="J26" i="12"/>
  <c r="I26" i="12"/>
  <c r="H26" i="12"/>
  <c r="G26" i="12"/>
  <c r="G30" i="12" s="1"/>
  <c r="F26" i="12"/>
  <c r="E26" i="12"/>
  <c r="D26" i="12"/>
  <c r="C26" i="12"/>
  <c r="P25" i="12"/>
  <c r="P24" i="12"/>
  <c r="N23" i="12"/>
  <c r="M23" i="12"/>
  <c r="P23" i="12" s="1"/>
  <c r="P22" i="12"/>
  <c r="N19" i="12"/>
  <c r="N30" i="12" s="1"/>
  <c r="M19" i="12"/>
  <c r="L19" i="12"/>
  <c r="L30" i="12" s="1"/>
  <c r="K19" i="12"/>
  <c r="K30" i="12" s="1"/>
  <c r="J19" i="12"/>
  <c r="J30" i="12" s="1"/>
  <c r="I19" i="12"/>
  <c r="I30" i="12" s="1"/>
  <c r="H19" i="12"/>
  <c r="G19" i="12"/>
  <c r="F19" i="12"/>
  <c r="F30" i="12" s="1"/>
  <c r="E19" i="12"/>
  <c r="E30" i="12" s="1"/>
  <c r="D19" i="12"/>
  <c r="D30" i="12" s="1"/>
  <c r="C19" i="12"/>
  <c r="P19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17" i="14" l="1"/>
  <c r="P19" i="14"/>
  <c r="P26" i="14"/>
  <c r="J30" i="14"/>
  <c r="M26" i="12"/>
  <c r="P26" i="12" s="1"/>
  <c r="D30" i="14"/>
  <c r="C30" i="12"/>
  <c r="P30" i="14" l="1"/>
  <c r="M30" i="12"/>
  <c r="P30" i="12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C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D28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28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28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<sst xmlns="http://schemas.openxmlformats.org/spreadsheetml/2006/main" count="85" uniqueCount="47">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</sst>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1" workbookViewId="0">
      <selection activeCell="K43" sqref="K4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45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45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45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45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3"/>
  <sheetViews>
    <sheetView tabSelected="1" topLeftCell="B1" workbookViewId="0">
      <selection activeCell="J17" sqref="J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8">
        <f>SUM(C6:N6)</f>
        <v>152</v>
      </c>
    </row>
    <row r="7" spans="2:16" x14ac:dyDescent="0.45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/>
      <c r="L7" s="37"/>
      <c r="M7" s="37"/>
      <c r="N7" s="37"/>
      <c r="O7" s="36"/>
      <c r="P7" s="58">
        <f>SUM(C7:N7)</f>
        <v>159.5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7.5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/>
      <c r="L11" s="11"/>
      <c r="M11" s="11"/>
      <c r="N11" s="11"/>
      <c r="P11" s="59">
        <f>SUM(C11:N11)</f>
        <v>159</v>
      </c>
    </row>
    <row r="12" spans="2:16" x14ac:dyDescent="0.45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/>
      <c r="L12" s="12"/>
      <c r="M12" s="12"/>
      <c r="N12" s="12"/>
      <c r="P12" s="59">
        <f>SUM(C12:N12)</f>
        <v>9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((4*Params!$C$6+17.5*Params!C7)*(1-Params!$C$3))-Params!$C$4</f>
        <v>12598</v>
      </c>
      <c r="K17" s="10"/>
      <c r="L17" s="10"/>
      <c r="M17" s="10"/>
      <c r="N17" s="10"/>
      <c r="O17" s="4"/>
      <c r="P17" s="41">
        <f>SUM(C17:N17)</f>
        <v>87379.6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11199.6</v>
      </c>
      <c r="D19" s="28">
        <f t="shared" si="1"/>
        <v>10965</v>
      </c>
      <c r="E19" s="28">
        <f t="shared" si="1"/>
        <v>12069</v>
      </c>
      <c r="F19" s="28">
        <f t="shared" si="1"/>
        <v>9861</v>
      </c>
      <c r="G19" s="28">
        <f t="shared" si="1"/>
        <v>8205</v>
      </c>
      <c r="H19" s="28">
        <f t="shared" si="1"/>
        <v>12069</v>
      </c>
      <c r="I19" s="28">
        <f t="shared" si="1"/>
        <v>10413</v>
      </c>
      <c r="J19" s="28">
        <f t="shared" si="1"/>
        <v>12598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87379.6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5765.14</v>
      </c>
      <c r="D22" s="10">
        <v>5476.07</v>
      </c>
      <c r="E22" s="10">
        <v>5476.07</v>
      </c>
      <c r="F22" s="10">
        <v>5476.07</v>
      </c>
      <c r="G22" s="10">
        <v>5976.07</v>
      </c>
      <c r="H22" s="10">
        <v>5976.07</v>
      </c>
      <c r="I22" s="10">
        <v>5976.07</v>
      </c>
      <c r="J22" s="10">
        <v>11404.26</v>
      </c>
      <c r="K22" s="10"/>
      <c r="L22" s="10"/>
      <c r="M22" s="10"/>
      <c r="N22" s="10"/>
      <c r="O22" s="4"/>
      <c r="P22" s="43">
        <f>SUM(C22:N22)</f>
        <v>51525.82</v>
      </c>
    </row>
    <row r="23" spans="2:16" x14ac:dyDescent="0.45">
      <c r="B23" s="9" t="s">
        <v>8</v>
      </c>
      <c r="C23" s="10">
        <f>1250.13+2318.04</f>
        <v>3568.17</v>
      </c>
      <c r="D23" s="10">
        <f>1344.15+2528.5</f>
        <v>3872.65</v>
      </c>
      <c r="E23" s="10">
        <f>1344.15+2528.13</f>
        <v>3872.28</v>
      </c>
      <c r="F23" s="10">
        <f>1344.15+2528.95</f>
        <v>3873.1</v>
      </c>
      <c r="G23" s="10">
        <f>1344.15+2532</f>
        <v>3876.15</v>
      </c>
      <c r="H23" s="10">
        <f>1344.15+2533.8</f>
        <v>3877.9500000000003</v>
      </c>
      <c r="I23" s="10">
        <f>1344.15+2529.65</f>
        <v>3873.8</v>
      </c>
      <c r="J23" s="10">
        <f>1915.96+2530.47</f>
        <v>4446.43</v>
      </c>
      <c r="K23" s="10"/>
      <c r="L23" s="10"/>
      <c r="M23" s="10"/>
      <c r="N23" s="10"/>
      <c r="O23" s="4"/>
      <c r="P23" s="43">
        <f>SUM(C23:N23)</f>
        <v>31260.530000000002</v>
      </c>
    </row>
    <row r="24" spans="2:16" x14ac:dyDescent="0.45">
      <c r="B24" s="55" t="s">
        <v>40</v>
      </c>
      <c r="C24" s="10">
        <v>592.03</v>
      </c>
      <c r="D24" s="10">
        <v>568.6</v>
      </c>
      <c r="E24" s="10">
        <v>592.03</v>
      </c>
      <c r="F24" s="10">
        <v>544.31200000000001</v>
      </c>
      <c r="G24" s="10">
        <v>470.26</v>
      </c>
      <c r="H24" s="10">
        <v>643.048</v>
      </c>
      <c r="I24" s="10">
        <v>568.99599999999998</v>
      </c>
      <c r="J24" s="10">
        <v>643.048</v>
      </c>
      <c r="K24" s="10"/>
      <c r="L24" s="10"/>
      <c r="M24" s="10"/>
      <c r="N24" s="10"/>
      <c r="O24" s="4"/>
      <c r="P24" s="43">
        <f>SUM(C24:N24)</f>
        <v>4622.3239999999996</v>
      </c>
    </row>
    <row r="25" spans="2:16" x14ac:dyDescent="0.45">
      <c r="B25" s="55" t="s">
        <v>43</v>
      </c>
      <c r="C25" s="10">
        <v>781.25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781.25</v>
      </c>
    </row>
    <row r="26" spans="2:16" x14ac:dyDescent="0.45">
      <c r="B26" s="69" t="s">
        <v>3</v>
      </c>
      <c r="C26" s="44">
        <f t="shared" ref="C26:N26" si="2">SUM(C22:C25)</f>
        <v>10706.590000000002</v>
      </c>
      <c r="D26" s="44">
        <f t="shared" si="2"/>
        <v>9917.32</v>
      </c>
      <c r="E26" s="44">
        <f t="shared" si="2"/>
        <v>9940.380000000001</v>
      </c>
      <c r="F26" s="44">
        <f t="shared" si="2"/>
        <v>9893.482</v>
      </c>
      <c r="G26" s="44">
        <f t="shared" si="2"/>
        <v>10322.48</v>
      </c>
      <c r="H26" s="44">
        <f t="shared" si="2"/>
        <v>10497.068000000001</v>
      </c>
      <c r="I26" s="44">
        <f t="shared" si="2"/>
        <v>10418.865999999998</v>
      </c>
      <c r="J26" s="44">
        <f t="shared" si="2"/>
        <v>16493.738000000001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88189.923999999999</v>
      </c>
    </row>
    <row r="28" spans="2:16" x14ac:dyDescent="0.45">
      <c r="B28" s="66" t="s">
        <v>42</v>
      </c>
      <c r="C28" s="67"/>
      <c r="D28" s="70">
        <v>500</v>
      </c>
      <c r="E28" s="67">
        <v>500</v>
      </c>
      <c r="F28" s="67">
        <v>500</v>
      </c>
      <c r="G28" s="67"/>
      <c r="H28" s="67"/>
      <c r="I28" s="67"/>
      <c r="J28" s="67"/>
      <c r="K28" s="67"/>
      <c r="L28" s="67"/>
      <c r="M28" s="67"/>
      <c r="N28" s="67"/>
      <c r="P28" s="68">
        <f>SUM(C28:N28)</f>
        <v>1500</v>
      </c>
    </row>
    <row r="30" spans="2:16" x14ac:dyDescent="0.45">
      <c r="B30" s="46" t="s">
        <v>36</v>
      </c>
      <c r="C30" s="47">
        <f t="shared" ref="C30:N30" si="3">C19-C26</f>
        <v>493.0099999999984</v>
      </c>
      <c r="D30" s="47">
        <f t="shared" si="3"/>
        <v>1047.6800000000003</v>
      </c>
      <c r="E30" s="47">
        <f t="shared" si="3"/>
        <v>2128.619999999999</v>
      </c>
      <c r="F30" s="47">
        <f t="shared" si="3"/>
        <v>-32.481999999999971</v>
      </c>
      <c r="G30" s="47">
        <f t="shared" si="3"/>
        <v>-2117.4799999999996</v>
      </c>
      <c r="H30" s="47">
        <f t="shared" si="3"/>
        <v>1571.9319999999989</v>
      </c>
      <c r="I30" s="47">
        <f t="shared" si="3"/>
        <v>-5.8659999999981665</v>
      </c>
      <c r="J30" s="47">
        <f t="shared" si="3"/>
        <v>-3895.7380000000012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60">
        <f>SUM(C30:N30)</f>
        <v>-810.32400000000234</v>
      </c>
    </row>
    <row r="32" spans="2:16" x14ac:dyDescent="0.45">
      <c r="B32" s="63" t="s">
        <v>37</v>
      </c>
      <c r="C32" s="54">
        <v>1386</v>
      </c>
      <c r="D32" s="54">
        <v>1320</v>
      </c>
      <c r="E32" s="54">
        <v>1386</v>
      </c>
      <c r="F32" s="54">
        <v>1188</v>
      </c>
      <c r="G32" s="54">
        <v>990</v>
      </c>
      <c r="H32" s="54">
        <v>1452</v>
      </c>
      <c r="I32" s="54">
        <v>1254</v>
      </c>
      <c r="J32" s="54">
        <v>1452</v>
      </c>
      <c r="K32" s="54"/>
      <c r="L32" s="54"/>
      <c r="M32" s="54"/>
      <c r="N32" s="54"/>
      <c r="P32" s="62">
        <f>SUM(C32:N32)</f>
        <v>10428</v>
      </c>
    </row>
    <row r="33" spans="2:16" x14ac:dyDescent="0.45">
      <c r="B33" s="63" t="s">
        <v>38</v>
      </c>
      <c r="C33" s="54">
        <v>592.03</v>
      </c>
      <c r="D33" s="54">
        <v>568.6</v>
      </c>
      <c r="E33" s="54">
        <v>592.03</v>
      </c>
      <c r="F33" s="54">
        <v>544.31200000000001</v>
      </c>
      <c r="G33" s="54">
        <v>470.26</v>
      </c>
      <c r="H33" s="54">
        <v>643.048</v>
      </c>
      <c r="I33" s="54">
        <v>568.99599999999998</v>
      </c>
      <c r="J33" s="54">
        <v>643.048</v>
      </c>
      <c r="K33" s="54"/>
      <c r="L33" s="54"/>
      <c r="M33" s="54"/>
      <c r="N33" s="54"/>
      <c r="P33" s="62">
        <f>SUM(C33:N33)</f>
        <v>4622.3239999999996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7" sqref="C7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3" t="s">
        <v>23</v>
      </c>
      <c r="C2" s="74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44</v>
      </c>
      <c r="C5" s="33">
        <v>570</v>
      </c>
    </row>
    <row r="6" spans="2:3" ht="25.9" customHeight="1" x14ac:dyDescent="0.45">
      <c r="B6" s="33" t="s">
        <v>45</v>
      </c>
      <c r="C6" s="33">
        <v>600</v>
      </c>
    </row>
    <row r="7" spans="2:3" x14ac:dyDescent="0.45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5" t="s">
        <v>33</v>
      </c>
      <c r="C2" s="75"/>
    </row>
    <row r="3" spans="2:3" ht="16.899999999999999" customHeight="1" x14ac:dyDescent="0.45">
      <c r="B3" s="38" t="s">
        <v>34</v>
      </c>
      <c r="C3" s="39">
        <f>SUM('2022'!P30,'2023'!P30)</f>
        <v>-281.24400000000242</v>
      </c>
    </row>
    <row r="4" spans="2:3" ht="16.899999999999999" customHeight="1" x14ac:dyDescent="0.45">
      <c r="B4" s="38" t="s">
        <v>39</v>
      </c>
      <c r="C4" s="40">
        <f>'2022'!P12+'2023'!P12</f>
        <v>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2023-09-04T14:33:00Z</dcterms:modified>
</cp:coreProperties>
</file>