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D87DCD41-C0C6-4162-9B6E-C9D7407E55FD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'2023'!$B$31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'2023'!$B$30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'2023'!$B$28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4" l="1"/>
  <c r="P30" i="14"/>
  <c r="N26" i="14"/>
  <c r="M26" i="14"/>
  <c r="L26" i="14"/>
  <c r="K26" i="14"/>
  <c r="J26" i="14"/>
  <c r="P25" i="14"/>
  <c r="P24" i="14"/>
  <c r="I23" i="14"/>
  <c r="I26" i="14" s="1"/>
  <c r="H23" i="14"/>
  <c r="H26" i="14" s="1"/>
  <c r="G23" i="14"/>
  <c r="G26" i="14" s="1"/>
  <c r="F23" i="14"/>
  <c r="F26" i="14" s="1"/>
  <c r="E23" i="14"/>
  <c r="E26" i="14" s="1"/>
  <c r="D23" i="14"/>
  <c r="D26" i="14" s="1"/>
  <c r="C23" i="14"/>
  <c r="P22" i="14"/>
  <c r="N19" i="14"/>
  <c r="N28" i="14" s="1"/>
  <c r="M19" i="14"/>
  <c r="M28" i="14" s="1"/>
  <c r="L19" i="14"/>
  <c r="L28" i="14" s="1"/>
  <c r="K19" i="14"/>
  <c r="J19" i="14"/>
  <c r="J28" i="14" s="1"/>
  <c r="P18" i="14"/>
  <c r="I17" i="14"/>
  <c r="I19" i="14" s="1"/>
  <c r="I28" i="14" s="1"/>
  <c r="H17" i="14"/>
  <c r="H19" i="14" s="1"/>
  <c r="G17" i="14"/>
  <c r="G19" i="14" s="1"/>
  <c r="F17" i="14"/>
  <c r="F19" i="14" s="1"/>
  <c r="F28" i="14" s="1"/>
  <c r="E17" i="14"/>
  <c r="E19" i="14" s="1"/>
  <c r="D17" i="14"/>
  <c r="D19" i="14" s="1"/>
  <c r="D28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0" i="12"/>
  <c r="P29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P25" i="12" s="1"/>
  <c r="P24" i="12"/>
  <c r="P23" i="12"/>
  <c r="N23" i="12"/>
  <c r="M23" i="12"/>
  <c r="L23" i="12"/>
  <c r="P22" i="12"/>
  <c r="M19" i="12"/>
  <c r="M27" i="12" s="1"/>
  <c r="L19" i="12"/>
  <c r="L27" i="12" s="1"/>
  <c r="K19" i="12"/>
  <c r="K27" i="12" s="1"/>
  <c r="J19" i="12"/>
  <c r="J27" i="12" s="1"/>
  <c r="I19" i="12"/>
  <c r="I27" i="12" s="1"/>
  <c r="H19" i="12"/>
  <c r="H27" i="12" s="1"/>
  <c r="G19" i="12"/>
  <c r="G27" i="12" s="1"/>
  <c r="F19" i="12"/>
  <c r="F27" i="12" s="1"/>
  <c r="E19" i="12"/>
  <c r="E27" i="12" s="1"/>
  <c r="D19" i="12"/>
  <c r="C19" i="12"/>
  <c r="C27" i="12" s="1"/>
  <c r="P18" i="12"/>
  <c r="N17" i="12"/>
  <c r="N19" i="12" s="1"/>
  <c r="N27" i="12" s="1"/>
  <c r="M17" i="12"/>
  <c r="L17" i="12"/>
  <c r="P17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H28" i="14" l="1"/>
  <c r="K28" i="14"/>
  <c r="E28" i="14"/>
  <c r="P17" i="14"/>
  <c r="C4" i="13"/>
  <c r="P23" i="14"/>
  <c r="P8" i="14"/>
  <c r="G28" i="14"/>
  <c r="P19" i="12"/>
  <c r="P19" i="14"/>
  <c r="C26" i="14"/>
  <c r="P26" i="14" s="1"/>
  <c r="D27" i="12"/>
  <c r="P27" i="12" s="1"/>
  <c r="C28" i="14" l="1"/>
  <c r="P28" i="14" s="1"/>
  <c r="C3" i="13" s="1"/>
</calcChain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<sst xmlns="http://schemas.openxmlformats.org/spreadsheetml/2006/main" count="80" uniqueCount="43">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</sst>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L29" sqref="L29:N3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15</v>
      </c>
      <c r="M6" s="37">
        <v>19</v>
      </c>
      <c r="N6" s="37">
        <v>19</v>
      </c>
      <c r="O6" s="36"/>
      <c r="P6" s="58">
        <f>SUM(C6:N6)</f>
        <v>53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15</v>
      </c>
      <c r="M7" s="37">
        <v>20</v>
      </c>
      <c r="N7" s="37">
        <v>22</v>
      </c>
      <c r="O7" s="36"/>
      <c r="P7" s="58">
        <f>SUM(C7:N7)</f>
        <v>57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15</v>
      </c>
      <c r="M11" s="11">
        <v>20</v>
      </c>
      <c r="N11" s="11">
        <v>21.5</v>
      </c>
      <c r="P11" s="59">
        <f>SUM(C11:N11)</f>
        <v>56.5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0.5</v>
      </c>
      <c r="P12" s="59">
        <f>SUM(C12:N12)</f>
        <v>0.5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6687</v>
      </c>
      <c r="M17" s="10">
        <f>M11*Params!$C$5*(1-Params!$C$3)-Params!$C$4</f>
        <v>8941</v>
      </c>
      <c r="N17" s="10">
        <f>N11*Params!$C$5*(1-Params!$C$3)-Params!$C$4</f>
        <v>9617.2000000000007</v>
      </c>
      <c r="O17" s="4"/>
      <c r="P17" s="41">
        <f>SUM(C17:N17)</f>
        <v>25245.200000000001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6687</v>
      </c>
      <c r="M19" s="28">
        <f t="shared" si="1"/>
        <v>8941</v>
      </c>
      <c r="N19" s="28">
        <f t="shared" si="1"/>
        <v>9617.2000000000007</v>
      </c>
      <c r="O19" s="5"/>
      <c r="P19" s="42">
        <f>SUM(C19:O19)</f>
        <v>25245.200000000001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3628.43</v>
      </c>
      <c r="M22" s="10">
        <v>5180.5200000000004</v>
      </c>
      <c r="N22" s="10">
        <v>5180.5200000000004</v>
      </c>
      <c r="O22" s="4"/>
      <c r="P22" s="43">
        <f>SUM(C22:N22)</f>
        <v>13989.470000000001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761.47+1391.7</f>
        <v>2153.17</v>
      </c>
      <c r="M23" s="10">
        <f>1079.62+1986.57</f>
        <v>3066.1899999999996</v>
      </c>
      <c r="N23" s="10">
        <f>1079.62+1986.57</f>
        <v>3066.1899999999996</v>
      </c>
      <c r="O23" s="4"/>
      <c r="P23" s="43">
        <f>SUM(C23:N23)</f>
        <v>8285.5499999999993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>
        <v>132.19999999999999</v>
      </c>
      <c r="M24" s="56">
        <v>158.63999999999999</v>
      </c>
      <c r="N24" s="56">
        <v>158.63999999999999</v>
      </c>
      <c r="O24" s="4"/>
      <c r="P24" s="43">
        <f>SUM(C24:N24)</f>
        <v>449.47999999999996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5913.8</v>
      </c>
      <c r="M25" s="44">
        <f t="shared" si="2"/>
        <v>8405.3499999999985</v>
      </c>
      <c r="N25" s="44">
        <f t="shared" si="2"/>
        <v>8405.3499999999985</v>
      </c>
      <c r="O25" s="4"/>
      <c r="P25" s="61">
        <f>SUM(C25:N25)</f>
        <v>22724.499999999996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773.19999999999982</v>
      </c>
      <c r="M27" s="47">
        <f t="shared" si="3"/>
        <v>535.65000000000146</v>
      </c>
      <c r="N27" s="47">
        <f t="shared" si="3"/>
        <v>1211.8500000000022</v>
      </c>
      <c r="P27" s="60">
        <f>SUM(C27:O27)</f>
        <v>2520.7000000000035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>
        <v>200</v>
      </c>
      <c r="M29" s="54">
        <v>240</v>
      </c>
      <c r="N29" s="54">
        <v>240</v>
      </c>
      <c r="P29" s="62">
        <f>SUM(C29:N29)</f>
        <v>680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132.19999999999999</v>
      </c>
      <c r="M30" s="54">
        <v>158.63999999999999</v>
      </c>
      <c r="N30" s="54">
        <v>158.63999999999999</v>
      </c>
      <c r="P30" s="62">
        <f>SUM(C30:N30)</f>
        <v>449.47999999999996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1"/>
  <sheetViews>
    <sheetView tabSelected="1" topLeftCell="B1" workbookViewId="0">
      <selection activeCell="I25" sqref="I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8">
        <f>SUM(C6:N6)</f>
        <v>133</v>
      </c>
    </row>
    <row r="7" spans="2:16" x14ac:dyDescent="0.45">
      <c r="B7" s="9" t="s">
        <v>21</v>
      </c>
      <c r="C7" s="37">
        <v>22</v>
      </c>
      <c r="D7" s="37">
        <v>14</v>
      </c>
      <c r="E7" s="37">
        <v>21</v>
      </c>
      <c r="F7" s="37">
        <v>19</v>
      </c>
      <c r="G7" s="37">
        <v>18</v>
      </c>
      <c r="H7" s="37">
        <v>22</v>
      </c>
      <c r="I7" s="37">
        <v>20</v>
      </c>
      <c r="J7" s="37"/>
      <c r="K7" s="37"/>
      <c r="L7" s="37"/>
      <c r="M7" s="37"/>
      <c r="N7" s="37"/>
      <c r="O7" s="36"/>
      <c r="P7" s="58">
        <f>SUM(C7:N7)</f>
        <v>136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-5</v>
      </c>
      <c r="E8" s="64">
        <f t="shared" si="0"/>
        <v>2</v>
      </c>
      <c r="F8" s="64">
        <f t="shared" si="0"/>
        <v>0</v>
      </c>
      <c r="G8" s="64">
        <f t="shared" si="0"/>
        <v>-1</v>
      </c>
      <c r="H8" s="64">
        <f t="shared" si="0"/>
        <v>3</v>
      </c>
      <c r="I8" s="64">
        <f t="shared" si="0"/>
        <v>1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14.5</v>
      </c>
      <c r="E11" s="11">
        <v>21</v>
      </c>
      <c r="F11" s="11">
        <v>19</v>
      </c>
      <c r="G11" s="11">
        <v>18</v>
      </c>
      <c r="H11" s="11">
        <v>22</v>
      </c>
      <c r="I11" s="11">
        <v>20</v>
      </c>
      <c r="J11" s="11"/>
      <c r="K11" s="11"/>
      <c r="L11" s="11"/>
      <c r="M11" s="11"/>
      <c r="N11" s="11"/>
      <c r="P11" s="59">
        <f>SUM(C11:N11)</f>
        <v>136.5</v>
      </c>
    </row>
    <row r="12" spans="2:16" x14ac:dyDescent="0.45">
      <c r="B12" s="9" t="s">
        <v>16</v>
      </c>
      <c r="C12" s="12"/>
      <c r="D12" s="12">
        <v>5.5</v>
      </c>
      <c r="E12" s="12">
        <v>2</v>
      </c>
      <c r="F12" s="12"/>
      <c r="G12" s="12">
        <v>1</v>
      </c>
      <c r="H12" s="12"/>
      <c r="I12" s="12"/>
      <c r="J12" s="12"/>
      <c r="K12" s="12"/>
      <c r="L12" s="12"/>
      <c r="M12" s="12"/>
      <c r="N12" s="12"/>
      <c r="P12" s="59">
        <f>SUM(C12:N12)</f>
        <v>8.5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9842.6</v>
      </c>
      <c r="D17" s="10">
        <f>D11*Params!$C$5*(1-Params!$C$3)-Params!$C$4</f>
        <v>6461.6</v>
      </c>
      <c r="E17" s="10">
        <f>E11*Params!$C$5*(1-Params!$C$3)-Params!$C$4</f>
        <v>9391.8000000000011</v>
      </c>
      <c r="F17" s="10">
        <f>F11*Params!$C$5*(1-Params!$C$3)-Params!$C$4</f>
        <v>8490.2000000000007</v>
      </c>
      <c r="G17" s="10">
        <f>G11*Params!$C$5*(1-Params!$C$3)-Params!$C$4</f>
        <v>8039.4000000000005</v>
      </c>
      <c r="H17" s="10">
        <f>H11*Params!$C$5*(1-Params!$C$3)-Params!$C$4</f>
        <v>9842.6</v>
      </c>
      <c r="I17" s="10">
        <f>I11*Params!$C$5*(1-Params!$C$3)-Params!$C$4</f>
        <v>8941</v>
      </c>
      <c r="J17" s="10"/>
      <c r="K17" s="10"/>
      <c r="L17" s="10"/>
      <c r="M17" s="10"/>
      <c r="N17" s="10"/>
      <c r="O17" s="4"/>
      <c r="P17" s="41">
        <f>SUM(C17:N17)</f>
        <v>61009.2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9842.6</v>
      </c>
      <c r="D19" s="28">
        <f t="shared" si="1"/>
        <v>6461.6</v>
      </c>
      <c r="E19" s="28">
        <f t="shared" si="1"/>
        <v>9391.8000000000011</v>
      </c>
      <c r="F19" s="28">
        <f t="shared" si="1"/>
        <v>8490.2000000000007</v>
      </c>
      <c r="G19" s="28">
        <f t="shared" si="1"/>
        <v>8039.4000000000005</v>
      </c>
      <c r="H19" s="28">
        <f t="shared" si="1"/>
        <v>9842.6</v>
      </c>
      <c r="I19" s="28">
        <f t="shared" si="1"/>
        <v>8941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61009.2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5175</v>
      </c>
      <c r="D22" s="10">
        <v>5175</v>
      </c>
      <c r="E22" s="10">
        <v>5175</v>
      </c>
      <c r="F22" s="10">
        <v>5175</v>
      </c>
      <c r="G22" s="10">
        <v>5175</v>
      </c>
      <c r="H22" s="10">
        <v>5175</v>
      </c>
      <c r="I22" s="10">
        <v>5175</v>
      </c>
      <c r="J22" s="10"/>
      <c r="K22" s="10"/>
      <c r="L22" s="10"/>
      <c r="M22" s="10"/>
      <c r="N22" s="10"/>
      <c r="O22" s="4"/>
      <c r="P22" s="43">
        <f>SUM(C22:N22)</f>
        <v>36225</v>
      </c>
    </row>
    <row r="23" spans="2:16" x14ac:dyDescent="0.45">
      <c r="B23" s="9" t="s">
        <v>8</v>
      </c>
      <c r="C23" s="10">
        <f>1085.14+1989.42</f>
        <v>3074.5600000000004</v>
      </c>
      <c r="D23" s="10">
        <f>1085.14+1989.21</f>
        <v>3074.3500000000004</v>
      </c>
      <c r="E23" s="10">
        <f>1085.14+1991.49</f>
        <v>3076.63</v>
      </c>
      <c r="F23" s="10">
        <f>1085.14+1990.03</f>
        <v>3075.17</v>
      </c>
      <c r="G23" s="10">
        <f>1085.14+1991.59</f>
        <v>3076.73</v>
      </c>
      <c r="H23" s="10">
        <f>1085.14+1990.82</f>
        <v>3075.96</v>
      </c>
      <c r="I23" s="10">
        <f>1085.14+1990.4</f>
        <v>3075.54</v>
      </c>
      <c r="J23" s="10"/>
      <c r="K23" s="10"/>
      <c r="L23" s="10"/>
      <c r="M23" s="10"/>
      <c r="N23" s="10"/>
      <c r="O23" s="4"/>
      <c r="P23" s="43">
        <f>SUM(C23:N23)</f>
        <v>21528.940000000002</v>
      </c>
    </row>
    <row r="24" spans="2:16" x14ac:dyDescent="0.45">
      <c r="B24" s="55" t="s">
        <v>40</v>
      </c>
      <c r="C24" s="10">
        <v>171.86</v>
      </c>
      <c r="D24" s="10">
        <v>118.98</v>
      </c>
      <c r="E24" s="10">
        <v>158.63999999999999</v>
      </c>
      <c r="F24" s="10">
        <v>153.34</v>
      </c>
      <c r="G24" s="10">
        <v>167.28</v>
      </c>
      <c r="H24" s="10">
        <v>181.22</v>
      </c>
      <c r="I24" s="10">
        <v>167.28</v>
      </c>
      <c r="J24" s="10"/>
      <c r="K24" s="10"/>
      <c r="L24" s="10"/>
      <c r="M24" s="10"/>
      <c r="N24" s="10"/>
      <c r="O24" s="4"/>
      <c r="P24" s="43">
        <f>SUM(C24:N24)</f>
        <v>1118.6000000000001</v>
      </c>
    </row>
    <row r="25" spans="2:16" x14ac:dyDescent="0.45">
      <c r="B25" s="55" t="s">
        <v>41</v>
      </c>
      <c r="C25" s="10">
        <v>210.88</v>
      </c>
      <c r="D25" s="10"/>
      <c r="E25" s="10"/>
      <c r="F25" s="10"/>
      <c r="G25" s="10"/>
      <c r="H25" s="10">
        <v>499.17</v>
      </c>
      <c r="I25" s="10"/>
      <c r="J25" s="10"/>
      <c r="K25" s="10"/>
      <c r="L25" s="10"/>
      <c r="M25" s="10"/>
      <c r="N25" s="10"/>
      <c r="O25" s="4"/>
      <c r="P25" s="43">
        <f>SUM(C25:N25)</f>
        <v>710.05</v>
      </c>
    </row>
    <row r="26" spans="2:16" x14ac:dyDescent="0.45">
      <c r="B26" s="8" t="s">
        <v>3</v>
      </c>
      <c r="C26" s="44">
        <f>SUM(C22:C25)</f>
        <v>8632.3000000000011</v>
      </c>
      <c r="D26" s="44">
        <f>SUM(D22:D25)</f>
        <v>8368.33</v>
      </c>
      <c r="E26" s="44">
        <f>SUM(E22:E25)</f>
        <v>8410.27</v>
      </c>
      <c r="F26" s="44">
        <f>SUM(F22:F25)</f>
        <v>8403.51</v>
      </c>
      <c r="G26" s="44">
        <f>SUM(G22:G25)</f>
        <v>8419.01</v>
      </c>
      <c r="H26" s="44">
        <f>SUM(H22:H25)</f>
        <v>8931.3499999999985</v>
      </c>
      <c r="I26" s="44">
        <f>SUM(I22:I25)</f>
        <v>8417.8200000000015</v>
      </c>
      <c r="J26" s="44">
        <f>SUM(J22:J25)</f>
        <v>0</v>
      </c>
      <c r="K26" s="44">
        <f>SUM(K22:K25)</f>
        <v>0</v>
      </c>
      <c r="L26" s="44">
        <f>SUM(L22:L25)</f>
        <v>0</v>
      </c>
      <c r="M26" s="44">
        <f>SUM(M22:M25)</f>
        <v>0</v>
      </c>
      <c r="N26" s="44">
        <f>SUM(N22:N25)</f>
        <v>0</v>
      </c>
      <c r="O26" s="4"/>
      <c r="P26" s="61">
        <f>SUM(C26:N26)</f>
        <v>59582.590000000004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>C19-C26</f>
        <v>1210.2999999999993</v>
      </c>
      <c r="D28" s="47">
        <f>D19-D26</f>
        <v>-1906.7299999999996</v>
      </c>
      <c r="E28" s="47">
        <f>E19-E26</f>
        <v>981.53000000000065</v>
      </c>
      <c r="F28" s="47">
        <f>F19-F26</f>
        <v>86.690000000000509</v>
      </c>
      <c r="G28" s="47">
        <f>G19-G26</f>
        <v>-379.60999999999967</v>
      </c>
      <c r="H28" s="47">
        <f>H19-H26</f>
        <v>911.25000000000182</v>
      </c>
      <c r="I28" s="47">
        <f>I19-I26</f>
        <v>523.17999999999847</v>
      </c>
      <c r="J28" s="47">
        <f>J19-J26</f>
        <v>0</v>
      </c>
      <c r="K28" s="47">
        <f>K19-K26</f>
        <v>0</v>
      </c>
      <c r="L28" s="47">
        <f>L19-L26</f>
        <v>0</v>
      </c>
      <c r="M28" s="47">
        <f>M19-M26</f>
        <v>0</v>
      </c>
      <c r="N28" s="47">
        <f>N19-N26</f>
        <v>0</v>
      </c>
      <c r="P28" s="60">
        <f>SUM(C28:N28)</f>
        <v>1426.6100000000015</v>
      </c>
    </row>
    <row r="30" spans="2:16" x14ac:dyDescent="0.45">
      <c r="B30" s="63" t="s">
        <v>37</v>
      </c>
      <c r="C30" s="54">
        <v>260</v>
      </c>
      <c r="D30" s="54">
        <v>180</v>
      </c>
      <c r="E30" s="54">
        <v>240</v>
      </c>
      <c r="F30" s="54">
        <v>220</v>
      </c>
      <c r="G30" s="54">
        <v>240</v>
      </c>
      <c r="H30" s="54">
        <v>260</v>
      </c>
      <c r="I30" s="54">
        <v>240</v>
      </c>
      <c r="J30" s="54"/>
      <c r="K30" s="54"/>
      <c r="L30" s="54"/>
      <c r="M30" s="54"/>
      <c r="N30" s="54"/>
      <c r="P30" s="62">
        <f>SUM(C30:N30)</f>
        <v>1640</v>
      </c>
    </row>
    <row r="31" spans="2:16" x14ac:dyDescent="0.45">
      <c r="B31" s="63" t="s">
        <v>38</v>
      </c>
      <c r="C31" s="54">
        <v>171.86</v>
      </c>
      <c r="D31" s="54">
        <v>118.98</v>
      </c>
      <c r="E31" s="54">
        <v>158.63999999999999</v>
      </c>
      <c r="F31" s="54">
        <v>153.34</v>
      </c>
      <c r="G31" s="54">
        <v>167.28</v>
      </c>
      <c r="H31" s="54">
        <v>181.22</v>
      </c>
      <c r="I31" s="54">
        <v>167.28</v>
      </c>
      <c r="J31" s="54"/>
      <c r="K31" s="54"/>
      <c r="L31" s="54"/>
      <c r="M31" s="54"/>
      <c r="N31" s="54"/>
      <c r="P31" s="62">
        <f>SUM(C31:N31)</f>
        <v>1118.6000000000001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42</v>
      </c>
      <c r="C5" s="33">
        <v>490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SUM('2022'!P27,'2023'!P28)</f>
        <v>3947.3100000000049</v>
      </c>
    </row>
    <row r="4" spans="2:3" ht="16.899999999999999" customHeight="1" x14ac:dyDescent="0.45">
      <c r="B4" s="38" t="s">
        <v>39</v>
      </c>
      <c r="C4" s="40">
        <f>'2022'!P12+'2023'!P12</f>
        <v>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2023-08-22T16:10:47Z</dcterms:modified>
</cp:coreProperties>
</file>