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C:\Users\PC-HOUDA\Downloads\"/>
    </mc:Choice>
  </mc:AlternateContent>
  <xr:revisionPtr revIDLastSave="0" documentId="13_ncr:1_{8BA78531-5EAE-433C-911B-DB2713C4BC0B}" xr6:coauthVersionLast="47" xr6:coauthVersionMax="47" xr10:uidLastSave="{00000000-0000-0000-0000-000000000000}"/>
  <bookViews>
    <workbookView xWindow="-98" yWindow="-98" windowWidth="22695" windowHeight="14476" xr2:uid="{00000000-000D-0000-FFFF-FFFF00000000}"/>
  </bookViews>
  <sheets>
    <sheet name="2023" sheetId="14" r:id="rId1"/>
    <sheet name="Params" sheetId="10" r:id="rId2"/>
    <sheet name="Synthése" sheetId="13" r:id="rId3"/>
  </sheets>
  <definedNames>
    <definedName name="AOUT" localSheetId="0">'2023'!$J$3</definedName>
    <definedName name="AOUT">#REF!</definedName>
    <definedName name="AVANCE_SUR_SALAIRE" localSheetId="0">'2023'!#REF!</definedName>
    <definedName name="AVANCE_SUR_SALAIRE">#REF!</definedName>
    <definedName name="AVRIL" localSheetId="0">'2023'!$F$3</definedName>
    <definedName name="AVRIL">#REF!</definedName>
    <definedName name="CRA" localSheetId="0">'2023'!$B$10</definedName>
    <definedName name="CRA">#REF!</definedName>
    <definedName name="CRA_ASTREINTE" localSheetId="0">'2023'!$B$14</definedName>
    <definedName name="CRA_ASTREINTE">#REF!</definedName>
    <definedName name="CRA_CP" localSheetId="0">'2023'!$B$12</definedName>
    <definedName name="CRA_CP">#REF!</definedName>
    <definedName name="CRA_PRODUCTION" localSheetId="0">'2023'!$B$11</definedName>
    <definedName name="CRA_PRODUCTION">#REF!</definedName>
    <definedName name="CRA_SANS_SOLDE" localSheetId="0">'2023'!$B$13</definedName>
    <definedName name="CRA_SANS_SOLDE">#REF!</definedName>
    <definedName name="DECEMBRE" localSheetId="0">'2023'!$N$3</definedName>
    <definedName name="DECEMBRE">#REF!</definedName>
    <definedName name="ENTREES" localSheetId="0">'2023'!$B$16</definedName>
    <definedName name="ENTREES">#REF!</definedName>
    <definedName name="ENTREES_ASTREINTE" localSheetId="0">'2023'!$B$18</definedName>
    <definedName name="ENTREES_ASTREINTE">#REF!</definedName>
    <definedName name="ENTREES_FACTURE" localSheetId="0">'2023'!$B$17</definedName>
    <definedName name="ENTREES_FACTURE">#REF!</definedName>
    <definedName name="FEVRIER" localSheetId="0">'2023'!$D$3</definedName>
    <definedName name="FEVRIER">#REF!</definedName>
    <definedName name="FRAIS_KM" localSheetId="0">'2023'!$B$31</definedName>
    <definedName name="JANVIER" localSheetId="0">'2023'!$C$3</definedName>
    <definedName name="JANVIER">#REF!</definedName>
    <definedName name="JUILLET" localSheetId="0">'2023'!$I$3</definedName>
    <definedName name="JUILLET">#REF!</definedName>
    <definedName name="JUIN" localSheetId="0">'2023'!$H$3</definedName>
    <definedName name="JUIN">#REF!</definedName>
    <definedName name="MAI" localSheetId="0">'2023'!$G$3</definedName>
    <definedName name="MAI">#REF!</definedName>
    <definedName name="MARS" localSheetId="0">'2023'!$E$3</definedName>
    <definedName name="MARS">#REF!</definedName>
    <definedName name="MOIS" localSheetId="0">'2023'!$B$3</definedName>
    <definedName name="MOIS">#REF!</definedName>
    <definedName name="NOMBRE_KM" localSheetId="0">'2023'!$B$30</definedName>
    <definedName name="NOVEMBRE" localSheetId="0">'2023'!$M$3</definedName>
    <definedName name="NOVEMBRE">#REF!</definedName>
    <definedName name="OCTOBRE" localSheetId="0">'2023'!$L$3</definedName>
    <definedName name="OCTOBRE">#REF!</definedName>
    <definedName name="REPAS" localSheetId="0">'2023'!$B$5</definedName>
    <definedName name="REPAS">#REF!</definedName>
    <definedName name="REPAS_ACQUIS" localSheetId="0">'2023'!$B$7</definedName>
    <definedName name="REPAS_ACQUIS">#REF!</definedName>
    <definedName name="REPAS_PRIS" localSheetId="0">'2023'!$B$6</definedName>
    <definedName name="REPAS_PRIS">#REF!</definedName>
    <definedName name="REPAS_SOLDE" localSheetId="0">'2023'!$B$8</definedName>
    <definedName name="REPAS_SOLDE">#REF!</definedName>
    <definedName name="SEPTEMBRE" localSheetId="0">'2023'!$K$3</definedName>
    <definedName name="SEPTEMBRE">#REF!</definedName>
    <definedName name="SOLDE" localSheetId="0">'2023'!$B$28</definedName>
    <definedName name="SORTIES" localSheetId="0">'2023'!$B$21</definedName>
    <definedName name="SORTIES">#REF!</definedName>
    <definedName name="SORTIES_ABONDEMENT" localSheetId="0">'2023'!#REF!</definedName>
    <definedName name="SORTIES_ABONDEMENT">#REF!</definedName>
    <definedName name="SORTIES_CHARGES_SOCIALES_PATRONALES" localSheetId="0">'2023'!$B$23</definedName>
    <definedName name="SORTIES_CHARGES_SOCIALES_PATRONALES">#REF!</definedName>
    <definedName name="SORTIES_FRAIS_KM" localSheetId="0">'2023'!$B$24</definedName>
    <definedName name="SORTIES_FRAIS_PEE_AMUNDI" localSheetId="0">'2023'!#REF!</definedName>
    <definedName name="SORTIES_FRAIS_PEE_AMUNDI">#REF!</definedName>
    <definedName name="SORTIES_INTERESSEMENT" localSheetId="0">'2023'!#REF!</definedName>
    <definedName name="SORTIES_INTERESSEMENT">#REF!</definedName>
    <definedName name="SORTIES_SALAIRE_NET" localSheetId="0">'2023'!$B$22</definedName>
    <definedName name="SORTIES_SALAIRE_NET">#REF!</definedName>
    <definedName name="TOTAL" localSheetId="0">'2023'!$P$3</definedName>
    <definedName name="TOTAL">#REF!</definedName>
    <definedName name="TOTAL_ENTREES" localSheetId="0">'2023'!$B$19</definedName>
    <definedName name="TOTAL_ENTREES">#REF!</definedName>
    <definedName name="TOTAL_SORTIES" localSheetId="0">'2023'!$B$26</definedName>
    <definedName name="TOTAL_SORTIES">#REF!</definedName>
  </definedNames>
  <calcPr calcId="191029"/>
  <extLs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P25" i="14" l="1"/>
  <c r="H26" i="14"/>
  <c r="H25" i="14"/>
  <c r="C4" i="13"/>
  <c r="P31" i="14"/>
  <c r="P30" i="14"/>
  <c r="C28" i="14"/>
  <c r="N26" i="14"/>
  <c r="M26" i="14"/>
  <c r="L26" i="14"/>
  <c r="K26" i="14"/>
  <c r="J26" i="14"/>
  <c r="D26" i="14"/>
  <c r="C26" i="14"/>
  <c r="P24" i="14"/>
  <c r="I23" i="14"/>
  <c r="I26" i="14" s="1"/>
  <c r="H23" i="14"/>
  <c r="P23" i="14" s="1"/>
  <c r="G23" i="14"/>
  <c r="G26" i="14" s="1"/>
  <c r="F23" i="14"/>
  <c r="F26" i="14" s="1"/>
  <c r="E23" i="14"/>
  <c r="E26" i="14" s="1"/>
  <c r="P22" i="14"/>
  <c r="N19" i="14"/>
  <c r="N28" i="14" s="1"/>
  <c r="M19" i="14"/>
  <c r="L19" i="14"/>
  <c r="L28" i="14" s="1"/>
  <c r="K19" i="14"/>
  <c r="K28" i="14" s="1"/>
  <c r="J19" i="14"/>
  <c r="J28" i="14" s="1"/>
  <c r="D19" i="14"/>
  <c r="C19" i="14"/>
  <c r="P18" i="14"/>
  <c r="I17" i="14"/>
  <c r="I19" i="14" s="1"/>
  <c r="H17" i="14"/>
  <c r="H19" i="14" s="1"/>
  <c r="G17" i="14"/>
  <c r="G19" i="14" s="1"/>
  <c r="F17" i="14"/>
  <c r="F19" i="14" s="1"/>
  <c r="F28" i="14" s="1"/>
  <c r="E17" i="14"/>
  <c r="P14" i="14"/>
  <c r="P13" i="14"/>
  <c r="P12" i="14"/>
  <c r="P11" i="14"/>
  <c r="N8" i="14"/>
  <c r="M8" i="14"/>
  <c r="L8" i="14"/>
  <c r="K8" i="14"/>
  <c r="J8" i="14"/>
  <c r="I8" i="14"/>
  <c r="H8" i="14"/>
  <c r="G8" i="14"/>
  <c r="F8" i="14"/>
  <c r="E8" i="14"/>
  <c r="D8" i="14"/>
  <c r="C8" i="14"/>
  <c r="P7" i="14"/>
  <c r="P6" i="14"/>
  <c r="M28" i="14" l="1"/>
  <c r="G28" i="14"/>
  <c r="P17" i="14"/>
  <c r="P8" i="14"/>
  <c r="H28" i="14"/>
  <c r="I28" i="14"/>
  <c r="E19" i="14"/>
  <c r="E28" i="14" s="1"/>
  <c r="P26" i="14"/>
  <c r="D28" i="14"/>
  <c r="P28" i="14" l="1"/>
  <c r="C3" i="13" s="1"/>
  <c r="P19" i="14"/>
</calcChain>
</file>

<file path=xl/sharedStrings.xml><?xml version="1.0" encoding="utf-8"?>
<sst xmlns="http://schemas.openxmlformats.org/spreadsheetml/2006/main" count="44" uniqueCount="43">
  <si>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</si>
  <si>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</si>
  <si>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</si>
  <si>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</si>
  <si>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</si>
  <si>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</si>
  <si>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</si>
  <si>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</si>
  <si>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</si>
  <si>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</si>
  <si>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</si>
  <si>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</si>
  <si>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</si>
  <si>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</si>
  <si>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</si>
  <si>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</si>
  <si>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</si>
  <si>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</si>
  <si>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</si>
  <si>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</si>
  <si>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</si>
  <si>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</si>
  <si>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</si>
  <si>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</si>
  <si>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</si>
  <si>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</si>
  <si>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</si>
  <si>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</si>
  <si>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</si>
  <si>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</si>
  <si>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</si>
  <si>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</si>
  <si>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</si>
  <si>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</si>
  <si>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</si>
  <si>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</si>
  <si>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</si>
  <si>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</si>
  <si>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</si>
  <si>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</si>
  <si>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</si>
  <si>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(Mars 2022)</t>
  </si>
  <si>
    <t>Frais Achat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</si>
</sst>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rgb="FF444444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7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4" xfId="0" applyFont="1" applyFill="1" applyBorder="1"/>
    <xf numFmtId="0" fontId="0" fillId="2" borderId="3" xfId="0" applyFill="1" applyBorder="1"/>
    <xf numFmtId="0" fontId="1" fillId="3" borderId="6" xfId="0" applyFont="1" applyFill="1" applyBorder="1"/>
    <xf numFmtId="0" fontId="0" fillId="0" borderId="5" xfId="0" applyBorder="1" applyProtection="1">
      <protection locked="0"/>
    </xf>
    <xf numFmtId="4" fontId="4" fillId="4" borderId="5" xfId="0" applyNumberFormat="1" applyFont="1" applyFill="1" applyBorder="1"/>
    <xf numFmtId="0" fontId="0" fillId="0" borderId="9" xfId="0" applyBorder="1"/>
    <xf numFmtId="0" fontId="0" fillId="0" borderId="5" xfId="0" applyBorder="1"/>
    <xf numFmtId="0" fontId="1" fillId="6" borderId="1" xfId="0" applyFont="1" applyFill="1" applyBorder="1" applyAlignment="1">
      <alignment horizontal="center" vertical="center"/>
    </xf>
    <xf numFmtId="0" fontId="1" fillId="7" borderId="4" xfId="0" applyFont="1" applyFill="1" applyBorder="1"/>
    <xf numFmtId="0" fontId="0" fillId="7" borderId="3" xfId="0" applyFill="1" applyBorder="1"/>
    <xf numFmtId="0" fontId="1" fillId="0" borderId="3" xfId="0" applyFont="1" applyBorder="1" applyAlignment="1">
      <alignment horizontal="center" vertical="center"/>
    </xf>
    <xf numFmtId="0" fontId="1" fillId="8" borderId="4" xfId="0" applyFont="1" applyFill="1" applyBorder="1"/>
    <xf numFmtId="0" fontId="0" fillId="0" borderId="10" xfId="0" applyBorder="1" applyProtection="1">
      <protection locked="0"/>
    </xf>
    <xf numFmtId="0" fontId="0" fillId="8" borderId="3" xfId="0" applyFill="1" applyBorder="1"/>
    <xf numFmtId="0" fontId="0" fillId="8" borderId="8" xfId="0" applyFill="1" applyBorder="1"/>
    <xf numFmtId="4" fontId="4" fillId="4" borderId="7" xfId="0" applyNumberFormat="1" applyFont="1" applyFill="1" applyBorder="1"/>
    <xf numFmtId="0" fontId="0" fillId="7" borderId="8" xfId="0" applyFill="1" applyBorder="1"/>
    <xf numFmtId="0" fontId="0" fillId="0" borderId="10" xfId="0" applyBorder="1"/>
    <xf numFmtId="0" fontId="0" fillId="0" borderId="3" xfId="0" applyBorder="1"/>
    <xf numFmtId="0" fontId="0" fillId="2" borderId="8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4" xfId="0" applyFont="1" applyFill="1" applyBorder="1"/>
    <xf numFmtId="4" fontId="0" fillId="3" borderId="3" xfId="0" applyNumberFormat="1" applyFill="1" applyBorder="1"/>
    <xf numFmtId="0" fontId="0" fillId="0" borderId="3" xfId="0" applyBorder="1" applyProtection="1">
      <protection locked="0"/>
    </xf>
    <xf numFmtId="4" fontId="0" fillId="3" borderId="8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4" fillId="4" borderId="5" xfId="0" applyNumberFormat="1" applyFont="1" applyFill="1" applyBorder="1"/>
    <xf numFmtId="1" fontId="1" fillId="0" borderId="0" xfId="0" applyNumberFormat="1" applyFont="1"/>
    <xf numFmtId="1" fontId="4" fillId="0" borderId="5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5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0" fontId="0" fillId="0" borderId="11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4" fillId="11" borderId="1" xfId="0" applyNumberFormat="1" applyFont="1" applyFill="1" applyBorder="1"/>
    <xf numFmtId="0" fontId="0" fillId="0" borderId="2" xfId="0" applyBorder="1" applyProtection="1">
      <protection locked="0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4" fontId="1" fillId="3" borderId="6" xfId="0" applyNumberFormat="1" applyFont="1" applyFill="1" applyBorder="1" applyAlignment="1">
      <alignment horizontal="center" vertical="center"/>
    </xf>
    <xf numFmtId="4" fontId="1" fillId="11" borderId="1" xfId="0" applyNumberFormat="1" applyFont="1" applyFill="1" applyBorder="1" applyAlignment="1">
      <alignment horizontal="center"/>
    </xf>
    <xf numFmtId="0" fontId="0" fillId="11" borderId="1" xfId="0" applyFill="1" applyBorder="1" applyProtection="1">
      <protection locked="0"/>
    </xf>
    <xf numFmtId="1" fontId="9" fillId="0" borderId="10" xfId="0" applyNumberFormat="1" applyFont="1" applyBorder="1"/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  <xf numFmtId="4" fontId="4" fillId="4" borderId="2" xfId="0" applyNumberFormat="1" applyFont="1" applyFill="1" applyBorder="1"/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31"/>
  <sheetViews>
    <sheetView tabSelected="1" workbookViewId="0">
      <selection activeCell="H28" sqref="H28"/>
    </sheetView>
  </sheetViews>
  <sheetFormatPr baseColWidth="10" defaultRowHeight="14.25" x14ac:dyDescent="0.45"/>
  <cols>
    <col min="1" max="1" width="3" customWidth="1"/>
    <col min="2" max="2" width="28" customWidth="1"/>
    <col min="15" max="15" width="4" customWidth="1"/>
    <col min="16" max="16" width="11" style="48" customWidth="1"/>
  </cols>
  <sheetData>
    <row r="1" spans="2:16" x14ac:dyDescent="0.45">
      <c r="B1" s="64" t="s">
        <v>9</v>
      </c>
    </row>
    <row r="2" spans="2:16" x14ac:dyDescent="0.45">
      <c r="B2" s="65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45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45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45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45">
      <c r="B6" s="9" t="s">
        <v>20</v>
      </c>
      <c r="C6" s="35"/>
      <c r="D6" s="35"/>
      <c r="E6" s="35">
        <v>10</v>
      </c>
      <c r="F6" s="37">
        <v>19</v>
      </c>
      <c r="G6" s="37">
        <v>19</v>
      </c>
      <c r="H6" s="37">
        <v>19</v>
      </c>
      <c r="I6" s="37">
        <v>19</v>
      </c>
      <c r="J6" s="37"/>
      <c r="K6" s="37"/>
      <c r="L6" s="37"/>
      <c r="M6" s="37"/>
      <c r="N6" s="37"/>
      <c r="O6" s="36"/>
      <c r="P6" s="57">
        <f>SUM(C6:N6)</f>
        <v>86</v>
      </c>
    </row>
    <row r="7" spans="2:16" x14ac:dyDescent="0.45">
      <c r="B7" s="9" t="s">
        <v>21</v>
      </c>
      <c r="C7" s="37"/>
      <c r="D7" s="37"/>
      <c r="E7" s="37">
        <v>10</v>
      </c>
      <c r="F7" s="37">
        <v>19</v>
      </c>
      <c r="G7" s="37">
        <v>18</v>
      </c>
      <c r="H7" s="37">
        <v>17</v>
      </c>
      <c r="I7" s="37">
        <v>15</v>
      </c>
      <c r="J7" s="37"/>
      <c r="K7" s="37"/>
      <c r="L7" s="37"/>
      <c r="M7" s="37"/>
      <c r="N7" s="37"/>
      <c r="O7" s="36"/>
      <c r="P7" s="57">
        <f>SUM(C7:N7)</f>
        <v>79</v>
      </c>
    </row>
    <row r="8" spans="2:16" x14ac:dyDescent="0.45">
      <c r="B8" s="18" t="s">
        <v>22</v>
      </c>
      <c r="C8" s="63">
        <f t="shared" ref="C8:N8" si="0">C7-C6</f>
        <v>0</v>
      </c>
      <c r="D8" s="63">
        <f t="shared" si="0"/>
        <v>0</v>
      </c>
      <c r="E8" s="63">
        <f t="shared" si="0"/>
        <v>0</v>
      </c>
      <c r="F8" s="63">
        <f t="shared" si="0"/>
        <v>0</v>
      </c>
      <c r="G8" s="63">
        <f t="shared" si="0"/>
        <v>-1</v>
      </c>
      <c r="H8" s="63">
        <f t="shared" si="0"/>
        <v>-2</v>
      </c>
      <c r="I8" s="63">
        <f t="shared" si="0"/>
        <v>-4</v>
      </c>
      <c r="J8" s="63">
        <f t="shared" si="0"/>
        <v>0</v>
      </c>
      <c r="K8" s="63">
        <f t="shared" si="0"/>
        <v>0</v>
      </c>
      <c r="L8" s="63">
        <f t="shared" si="0"/>
        <v>0</v>
      </c>
      <c r="M8" s="63">
        <f t="shared" si="0"/>
        <v>0</v>
      </c>
      <c r="N8" s="63">
        <f t="shared" si="0"/>
        <v>0</v>
      </c>
      <c r="O8" s="36"/>
      <c r="P8" s="57">
        <f>SUM(C8:N8)</f>
        <v>-7</v>
      </c>
    </row>
    <row r="9" spans="2:16" x14ac:dyDescent="0.45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45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45">
      <c r="B11" s="9" t="s">
        <v>14</v>
      </c>
      <c r="C11" s="11"/>
      <c r="D11" s="11"/>
      <c r="E11" s="11">
        <v>10</v>
      </c>
      <c r="F11" s="11">
        <v>19</v>
      </c>
      <c r="G11" s="11">
        <v>18</v>
      </c>
      <c r="H11" s="11">
        <v>17</v>
      </c>
      <c r="I11" s="11">
        <v>15</v>
      </c>
      <c r="J11" s="11"/>
      <c r="K11" s="11"/>
      <c r="L11" s="11"/>
      <c r="M11" s="11"/>
      <c r="N11" s="11"/>
      <c r="P11" s="58">
        <f>SUM(C11:N11)</f>
        <v>79</v>
      </c>
    </row>
    <row r="12" spans="2:16" x14ac:dyDescent="0.45">
      <c r="B12" s="9" t="s">
        <v>16</v>
      </c>
      <c r="C12" s="12"/>
      <c r="D12" s="12"/>
      <c r="E12" s="12"/>
      <c r="F12" s="12"/>
      <c r="G12" s="12">
        <v>1</v>
      </c>
      <c r="H12" s="12">
        <v>5</v>
      </c>
      <c r="I12" s="12">
        <v>5</v>
      </c>
      <c r="J12" s="12"/>
      <c r="K12" s="12"/>
      <c r="L12" s="12"/>
      <c r="M12" s="12"/>
      <c r="N12" s="12"/>
      <c r="P12" s="58">
        <f>SUM(C12:N12)</f>
        <v>11</v>
      </c>
    </row>
    <row r="13" spans="2:16" x14ac:dyDescent="0.45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8">
        <f>SUM(C13:N13)</f>
        <v>0</v>
      </c>
    </row>
    <row r="14" spans="2:16" x14ac:dyDescent="0.45">
      <c r="B14" s="18" t="s">
        <v>15</v>
      </c>
      <c r="C14" s="23"/>
      <c r="D14" s="23"/>
      <c r="E14" s="23"/>
      <c r="F14" s="23">
        <v>1</v>
      </c>
      <c r="G14" s="23"/>
      <c r="H14" s="23"/>
      <c r="I14" s="23"/>
      <c r="J14" s="23"/>
      <c r="K14" s="23"/>
      <c r="L14" s="23"/>
      <c r="M14" s="23"/>
      <c r="N14" s="23"/>
      <c r="P14" s="58">
        <f>SUM(C14:N14)</f>
        <v>1</v>
      </c>
    </row>
    <row r="15" spans="2:16" x14ac:dyDescent="0.45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45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45">
      <c r="B17" s="9" t="s">
        <v>6</v>
      </c>
      <c r="C17" s="10"/>
      <c r="D17" s="10"/>
      <c r="E17" s="10">
        <f>E11*Params!$C$5*(1-Params!$C$3)-Params!$C$4</f>
        <v>5353</v>
      </c>
      <c r="F17" s="10">
        <f>F11*Params!$C$5*(1-Params!$C$3)-Params!$C$4</f>
        <v>10238.200000000001</v>
      </c>
      <c r="G17" s="10">
        <f>G11*Params!$C$5*(1-Params!$C$3)-Params!$C$4</f>
        <v>9695.4</v>
      </c>
      <c r="H17" s="10">
        <f>H11*Params!$C$5*(1-Params!$C$3)-Params!$C$4</f>
        <v>9152.6</v>
      </c>
      <c r="I17" s="10">
        <f>I11*Params!$C$5*(1-Params!$C$3)-Params!$C$4</f>
        <v>8067</v>
      </c>
      <c r="J17" s="10"/>
      <c r="K17" s="10"/>
      <c r="L17" s="10"/>
      <c r="M17" s="10"/>
      <c r="N17" s="10"/>
      <c r="O17" s="4"/>
      <c r="P17" s="41">
        <f>SUM(C17:N17)</f>
        <v>42506.2</v>
      </c>
    </row>
    <row r="18" spans="2:16" x14ac:dyDescent="0.45">
      <c r="B18" s="9" t="s">
        <v>15</v>
      </c>
      <c r="C18" s="10"/>
      <c r="D18" s="10"/>
      <c r="E18" s="10"/>
      <c r="F18" s="10">
        <v>354</v>
      </c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354</v>
      </c>
    </row>
    <row r="19" spans="2:16" x14ac:dyDescent="0.45">
      <c r="B19" s="27" t="s">
        <v>2</v>
      </c>
      <c r="C19" s="28">
        <f t="shared" ref="C19:N19" si="1">SUM(C17:C18)</f>
        <v>0</v>
      </c>
      <c r="D19" s="28">
        <f t="shared" si="1"/>
        <v>0</v>
      </c>
      <c r="E19" s="28">
        <f t="shared" si="1"/>
        <v>5353</v>
      </c>
      <c r="F19" s="28">
        <f t="shared" si="1"/>
        <v>10592.2</v>
      </c>
      <c r="G19" s="28">
        <f t="shared" si="1"/>
        <v>9695.4</v>
      </c>
      <c r="H19" s="28">
        <f t="shared" si="1"/>
        <v>9152.6</v>
      </c>
      <c r="I19" s="28">
        <f t="shared" si="1"/>
        <v>8067</v>
      </c>
      <c r="J19" s="28">
        <f t="shared" si="1"/>
        <v>0</v>
      </c>
      <c r="K19" s="28">
        <f t="shared" si="1"/>
        <v>0</v>
      </c>
      <c r="L19" s="28">
        <f t="shared" si="1"/>
        <v>0</v>
      </c>
      <c r="M19" s="28">
        <f t="shared" si="1"/>
        <v>0</v>
      </c>
      <c r="N19" s="28">
        <f t="shared" si="1"/>
        <v>0</v>
      </c>
      <c r="O19" s="5"/>
      <c r="P19" s="42">
        <f>SUM(C19:N19)</f>
        <v>42860.2</v>
      </c>
    </row>
    <row r="20" spans="2:16" x14ac:dyDescent="0.45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45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45">
      <c r="B22" s="9" t="s">
        <v>7</v>
      </c>
      <c r="C22" s="10"/>
      <c r="D22" s="10"/>
      <c r="E22" s="10">
        <v>2825.52</v>
      </c>
      <c r="F22" s="10">
        <v>6131.43</v>
      </c>
      <c r="G22" s="10">
        <v>6131.43</v>
      </c>
      <c r="H22" s="10">
        <v>6131.43</v>
      </c>
      <c r="I22" s="10">
        <v>6221.8</v>
      </c>
      <c r="J22" s="10"/>
      <c r="K22" s="10"/>
      <c r="L22" s="10"/>
      <c r="M22" s="10"/>
      <c r="N22" s="10"/>
      <c r="O22" s="4"/>
      <c r="P22" s="43">
        <f>SUM(C22:N22)</f>
        <v>27441.61</v>
      </c>
    </row>
    <row r="23" spans="2:16" x14ac:dyDescent="0.45">
      <c r="B23" s="9" t="s">
        <v>8</v>
      </c>
      <c r="C23" s="10"/>
      <c r="D23" s="10"/>
      <c r="E23" s="10">
        <f>601.06+1184.43</f>
        <v>1785.49</v>
      </c>
      <c r="F23" s="10">
        <f>1254.74+2511.56</f>
        <v>3766.3</v>
      </c>
      <c r="G23" s="10">
        <f>1254.74+2514.64</f>
        <v>3769.38</v>
      </c>
      <c r="H23" s="10">
        <f>1254.74+2515.74</f>
        <v>3770.4799999999996</v>
      </c>
      <c r="I23" s="10">
        <f>1275.07+2563.94</f>
        <v>3839.01</v>
      </c>
      <c r="J23" s="10"/>
      <c r="K23" s="10"/>
      <c r="L23" s="10"/>
      <c r="M23" s="10"/>
      <c r="N23" s="10"/>
      <c r="O23" s="4"/>
      <c r="P23" s="43">
        <f>SUM(C23:N23)</f>
        <v>16930.66</v>
      </c>
    </row>
    <row r="24" spans="2:16" x14ac:dyDescent="0.45">
      <c r="B24" s="55" t="s">
        <v>40</v>
      </c>
      <c r="C24" s="10"/>
      <c r="D24" s="10"/>
      <c r="E24" s="10">
        <v>212.2</v>
      </c>
      <c r="F24" s="10">
        <v>324.58</v>
      </c>
      <c r="G24" s="10">
        <v>312.76</v>
      </c>
      <c r="H24" s="10">
        <v>300.94</v>
      </c>
      <c r="I24" s="10">
        <v>277.3</v>
      </c>
      <c r="J24" s="10"/>
      <c r="K24" s="10"/>
      <c r="L24" s="10"/>
      <c r="M24" s="10"/>
      <c r="N24" s="10"/>
      <c r="O24" s="4"/>
      <c r="P24" s="43">
        <f>SUM(C24:N24)</f>
        <v>1427.78</v>
      </c>
    </row>
    <row r="25" spans="2:16" x14ac:dyDescent="0.45">
      <c r="B25" s="55" t="s">
        <v>42</v>
      </c>
      <c r="C25" s="69"/>
      <c r="D25" s="69"/>
      <c r="E25" s="69"/>
      <c r="F25" s="69"/>
      <c r="G25" s="69"/>
      <c r="H25" s="69">
        <f>133.33+374.17</f>
        <v>507.5</v>
      </c>
      <c r="I25" s="69"/>
      <c r="J25" s="69"/>
      <c r="K25" s="69"/>
      <c r="L25" s="69"/>
      <c r="M25" s="69"/>
      <c r="N25" s="69"/>
      <c r="O25" s="4"/>
      <c r="P25" s="43">
        <f>SUM(C25:N25)</f>
        <v>507.5</v>
      </c>
    </row>
    <row r="26" spans="2:16" x14ac:dyDescent="0.45">
      <c r="B26" s="8" t="s">
        <v>3</v>
      </c>
      <c r="C26" s="44">
        <f t="shared" ref="C26:N26" si="2">SUM(C22:C24)</f>
        <v>0</v>
      </c>
      <c r="D26" s="44">
        <f t="shared" si="2"/>
        <v>0</v>
      </c>
      <c r="E26" s="44">
        <f t="shared" si="2"/>
        <v>4823.21</v>
      </c>
      <c r="F26" s="44">
        <f t="shared" si="2"/>
        <v>10222.31</v>
      </c>
      <c r="G26" s="44">
        <f t="shared" si="2"/>
        <v>10213.570000000002</v>
      </c>
      <c r="H26" s="44">
        <f>SUM(H22:H25)</f>
        <v>10710.35</v>
      </c>
      <c r="I26" s="44">
        <f t="shared" si="2"/>
        <v>10338.11</v>
      </c>
      <c r="J26" s="44">
        <f t="shared" si="2"/>
        <v>0</v>
      </c>
      <c r="K26" s="44">
        <f t="shared" si="2"/>
        <v>0</v>
      </c>
      <c r="L26" s="44">
        <f t="shared" si="2"/>
        <v>0</v>
      </c>
      <c r="M26" s="44">
        <f t="shared" si="2"/>
        <v>0</v>
      </c>
      <c r="N26" s="44">
        <f t="shared" si="2"/>
        <v>0</v>
      </c>
      <c r="O26" s="4"/>
      <c r="P26" s="60">
        <f>SUM(C26:N26)</f>
        <v>46307.55</v>
      </c>
    </row>
    <row r="27" spans="2:16" x14ac:dyDescent="0.45">
      <c r="B27" s="45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5"/>
    </row>
    <row r="28" spans="2:16" x14ac:dyDescent="0.45">
      <c r="B28" s="46" t="s">
        <v>36</v>
      </c>
      <c r="C28" s="47">
        <f t="shared" ref="C28:N28" si="3">C19-C26</f>
        <v>0</v>
      </c>
      <c r="D28" s="47">
        <f t="shared" si="3"/>
        <v>0</v>
      </c>
      <c r="E28" s="47">
        <f t="shared" si="3"/>
        <v>529.79</v>
      </c>
      <c r="F28" s="47">
        <f t="shared" si="3"/>
        <v>369.89000000000124</v>
      </c>
      <c r="G28" s="47">
        <f t="shared" si="3"/>
        <v>-518.17000000000189</v>
      </c>
      <c r="H28" s="47">
        <f t="shared" si="3"/>
        <v>-1557.75</v>
      </c>
      <c r="I28" s="47">
        <f t="shared" si="3"/>
        <v>-2271.1100000000006</v>
      </c>
      <c r="J28" s="47">
        <f t="shared" si="3"/>
        <v>0</v>
      </c>
      <c r="K28" s="47">
        <f t="shared" si="3"/>
        <v>0</v>
      </c>
      <c r="L28" s="47">
        <f t="shared" si="3"/>
        <v>0</v>
      </c>
      <c r="M28" s="47">
        <f t="shared" si="3"/>
        <v>0</v>
      </c>
      <c r="N28" s="47">
        <f t="shared" si="3"/>
        <v>0</v>
      </c>
      <c r="P28" s="59">
        <f>SUM(C28:N28)</f>
        <v>-3447.3500000000013</v>
      </c>
    </row>
    <row r="30" spans="2:16" x14ac:dyDescent="0.45">
      <c r="B30" s="62" t="s">
        <v>37</v>
      </c>
      <c r="C30" s="54"/>
      <c r="D30" s="54"/>
      <c r="E30" s="54">
        <v>300</v>
      </c>
      <c r="F30" s="54">
        <v>570</v>
      </c>
      <c r="G30" s="54">
        <v>540</v>
      </c>
      <c r="H30" s="54">
        <v>510</v>
      </c>
      <c r="I30" s="54">
        <v>450</v>
      </c>
      <c r="J30" s="54"/>
      <c r="K30" s="54"/>
      <c r="L30" s="54"/>
      <c r="M30" s="54"/>
      <c r="N30" s="54"/>
      <c r="P30" s="61">
        <f>SUM(C30:N30)</f>
        <v>2370</v>
      </c>
    </row>
    <row r="31" spans="2:16" x14ac:dyDescent="0.45">
      <c r="B31" s="62" t="s">
        <v>38</v>
      </c>
      <c r="C31" s="54"/>
      <c r="D31" s="54"/>
      <c r="E31" s="54">
        <v>212.2</v>
      </c>
      <c r="F31" s="54">
        <v>324.58</v>
      </c>
      <c r="G31" s="54">
        <v>312.76</v>
      </c>
      <c r="H31" s="54">
        <v>300.94</v>
      </c>
      <c r="I31" s="54">
        <v>277.3</v>
      </c>
      <c r="J31" s="54"/>
      <c r="K31" s="54"/>
      <c r="L31" s="54"/>
      <c r="M31" s="54"/>
      <c r="N31" s="54"/>
      <c r="P31" s="61">
        <f>SUM(C31:N31)</f>
        <v>1427.78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5"/>
  <sheetViews>
    <sheetView workbookViewId="0">
      <selection activeCell="C12" sqref="C12"/>
    </sheetView>
  </sheetViews>
  <sheetFormatPr baseColWidth="10" defaultRowHeight="14.25" x14ac:dyDescent="0.45"/>
  <cols>
    <col min="1" max="1" width="2" customWidth="1"/>
    <col min="2" max="2" width="32" customWidth="1"/>
    <col min="3" max="3" width="28.796875" customWidth="1"/>
  </cols>
  <sheetData>
    <row r="2" spans="2:3" ht="30" customHeight="1" x14ac:dyDescent="0.45">
      <c r="B2" s="66" t="s">
        <v>23</v>
      </c>
      <c r="C2" s="67"/>
    </row>
    <row r="3" spans="2:3" ht="30" customHeight="1" x14ac:dyDescent="0.45">
      <c r="B3" s="33" t="s">
        <v>12</v>
      </c>
      <c r="C3" s="34">
        <v>0.08</v>
      </c>
    </row>
    <row r="4" spans="2:3" ht="30" customHeight="1" x14ac:dyDescent="0.45">
      <c r="B4" s="33" t="s">
        <v>13</v>
      </c>
      <c r="C4" s="33">
        <v>75</v>
      </c>
    </row>
    <row r="5" spans="2:3" ht="30" customHeight="1" x14ac:dyDescent="0.45">
      <c r="B5" s="33" t="s">
        <v>41</v>
      </c>
      <c r="C5" s="33">
        <v>590</v>
      </c>
    </row>
  </sheetData>
  <mergeCells count="1">
    <mergeCell ref="B2:C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4"/>
  <sheetViews>
    <sheetView workbookViewId="0">
      <selection activeCell="C5" sqref="C5"/>
    </sheetView>
  </sheetViews>
  <sheetFormatPr baseColWidth="10" defaultRowHeight="14.25" x14ac:dyDescent="0.45"/>
  <cols>
    <col min="2" max="2" width="20.33203125" customWidth="1"/>
  </cols>
  <sheetData>
    <row r="2" spans="2:3" ht="16.899999999999999" customHeight="1" x14ac:dyDescent="0.45">
      <c r="B2" s="68" t="s">
        <v>33</v>
      </c>
      <c r="C2" s="68"/>
    </row>
    <row r="3" spans="2:3" ht="16.899999999999999" customHeight="1" x14ac:dyDescent="0.45">
      <c r="B3" s="38" t="s">
        <v>34</v>
      </c>
      <c r="C3" s="39">
        <f>SUM('2023'!P28)</f>
        <v>-3447.3500000000013</v>
      </c>
    </row>
    <row r="4" spans="2:3" ht="16.899999999999999" customHeight="1" x14ac:dyDescent="0.45">
      <c r="B4" s="38" t="s">
        <v>39</v>
      </c>
      <c r="C4" s="40">
        <f>'2023'!P12</f>
        <v>11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35</vt:i4>
      </vt:variant>
    </vt:vector>
  </HeadingPairs>
  <TitlesOfParts>
    <vt:vector size="38" baseType="lpstr">
      <vt:lpstr>2023</vt:lpstr>
      <vt:lpstr>Params</vt:lpstr>
      <vt:lpstr>Synthése</vt:lpstr>
      <vt:lpstr>'2023'!AOUT</vt:lpstr>
      <vt:lpstr>'2023'!AVRIL</vt:lpstr>
      <vt:lpstr>'2023'!CRA</vt:lpstr>
      <vt:lpstr>'2023'!CRA_ASTREINTE</vt:lpstr>
      <vt:lpstr>'2023'!CRA_CP</vt:lpstr>
      <vt:lpstr>'2023'!CRA_PRODUCTION</vt:lpstr>
      <vt:lpstr>'2023'!CRA_SANS_SOLDE</vt:lpstr>
      <vt:lpstr>'2023'!DECEMBRE</vt:lpstr>
      <vt:lpstr>'2023'!ENTREES</vt:lpstr>
      <vt:lpstr>'2023'!ENTREES_ASTREINTE</vt:lpstr>
      <vt:lpstr>'2023'!ENTREES_FACTURE</vt:lpstr>
      <vt:lpstr>'2023'!FEVRIER</vt:lpstr>
      <vt:lpstr>'2023'!FRAIS_KM</vt:lpstr>
      <vt:lpstr>'2023'!JANVIER</vt:lpstr>
      <vt:lpstr>'2023'!JUILLET</vt:lpstr>
      <vt:lpstr>'2023'!JUIN</vt:lpstr>
      <vt:lpstr>'2023'!MAI</vt:lpstr>
      <vt:lpstr>'2023'!MARS</vt:lpstr>
      <vt:lpstr>'2023'!MOIS</vt:lpstr>
      <vt:lpstr>'2023'!NOMBRE_KM</vt:lpstr>
      <vt:lpstr>'2023'!NOVEMBRE</vt:lpstr>
      <vt:lpstr>'2023'!OCTOBRE</vt:lpstr>
      <vt:lpstr>'2023'!REPAS</vt:lpstr>
      <vt:lpstr>'2023'!REPAS_ACQUIS</vt:lpstr>
      <vt:lpstr>'2023'!REPAS_PRIS</vt:lpstr>
      <vt:lpstr>'2023'!REPAS_SOLDE</vt:lpstr>
      <vt:lpstr>'2023'!SEPTEMBRE</vt:lpstr>
      <vt:lpstr>'2023'!SOLDE</vt:lpstr>
      <vt:lpstr>'2023'!SORTIES</vt:lpstr>
      <vt:lpstr>'2023'!SORTIES_CHARGES_SOCIALES_PATRONALES</vt:lpstr>
      <vt:lpstr>'2023'!SORTIES_FRAIS_KM</vt:lpstr>
      <vt:lpstr>'2023'!SORTIES_SALAIRE_NET</vt:lpstr>
      <vt:lpstr>'2023'!TOTAL</vt:lpstr>
      <vt:lpstr>'2023'!TOTAL_ENTREES</vt:lpstr>
      <vt:lpstr>'2023'!TOTAL_SORTIES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PC-HOUDA</cp:lastModifiedBy>
  <cp:lastPrinted>2017-08-08T16:51:32Z</cp:lastPrinted>
  <dcterms:created xsi:type="dcterms:W3CDTF">2015-02-05T07:57:27Z</dcterms:created>
  <dcterms:modified xsi:type="dcterms:W3CDTF">2023-08-22T15:34:28Z</dcterms:modified>
</cp:coreProperties>
</file>